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0. IVV - MARÇO 2020\SINTESE ESTATISTICA\EXPORTAÇÃO\102. Fevereiro 2022\"/>
    </mc:Choice>
  </mc:AlternateContent>
  <xr:revisionPtr revIDLastSave="0" documentId="13_ncr:1_{293FCC68-0350-4EEE-BEEC-8608FAF61833}" xr6:coauthVersionLast="47" xr6:coauthVersionMax="47" xr10:uidLastSave="{00000000-0000-0000-0000-000000000000}"/>
  <bookViews>
    <workbookView xWindow="21480" yWindow="-120" windowWidth="21840" windowHeight="13140" activeTab="6" xr2:uid="{00000000-000D-0000-FFFF-FFFF00000000}"/>
  </bookViews>
  <sheets>
    <sheet name="Indice" sheetId="30" r:id="rId1"/>
    <sheet name="0" sheetId="32" r:id="rId2"/>
    <sheet name="1" sheetId="87" r:id="rId3"/>
    <sheet name="2" sheetId="88" r:id="rId4"/>
    <sheet name="3" sheetId="89" r:id="rId5"/>
    <sheet name="4" sheetId="2" r:id="rId6"/>
    <sheet name="5" sheetId="84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'1'!$A$1:$T$36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'2'!$A$1:$AT$68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'26'!$A$1:$P$84</definedName>
    <definedName name="_xlnm.Print_Area" localSheetId="4">'3'!$A$1:$AT$68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'26'!$A$1:$P$84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52" i="89" l="1"/>
  <c r="AT52" i="89"/>
  <c r="AS30" i="89"/>
  <c r="AT30" i="89" s="1"/>
  <c r="AS8" i="89"/>
  <c r="AT8" i="89" s="1"/>
  <c r="S63" i="89"/>
  <c r="T63" i="89"/>
  <c r="U63" i="89"/>
  <c r="V63" i="89"/>
  <c r="W63" i="89"/>
  <c r="X63" i="89"/>
  <c r="Y63" i="89"/>
  <c r="Z63" i="89"/>
  <c r="AA63" i="89"/>
  <c r="AB63" i="89"/>
  <c r="AC63" i="89"/>
  <c r="AD63" i="89"/>
  <c r="R63" i="89"/>
  <c r="C63" i="89"/>
  <c r="D63" i="89"/>
  <c r="E63" i="89"/>
  <c r="F63" i="89"/>
  <c r="G63" i="89"/>
  <c r="H63" i="89"/>
  <c r="I63" i="89"/>
  <c r="J63" i="89"/>
  <c r="K63" i="89"/>
  <c r="L63" i="89"/>
  <c r="M63" i="89"/>
  <c r="N63" i="89"/>
  <c r="B63" i="89"/>
  <c r="S41" i="89"/>
  <c r="T41" i="89"/>
  <c r="U41" i="89"/>
  <c r="V41" i="89"/>
  <c r="W41" i="89"/>
  <c r="X41" i="89"/>
  <c r="Y41" i="89"/>
  <c r="Z41" i="89"/>
  <c r="AA41" i="89"/>
  <c r="AB41" i="89"/>
  <c r="AC41" i="89"/>
  <c r="AD41" i="89"/>
  <c r="R41" i="89"/>
  <c r="C41" i="89"/>
  <c r="D41" i="89"/>
  <c r="E41" i="89"/>
  <c r="F41" i="89"/>
  <c r="G41" i="89"/>
  <c r="H41" i="89"/>
  <c r="I41" i="89"/>
  <c r="J41" i="89"/>
  <c r="K41" i="89"/>
  <c r="L41" i="89"/>
  <c r="M41" i="89"/>
  <c r="N41" i="89"/>
  <c r="B41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R19" i="89"/>
  <c r="C19" i="89"/>
  <c r="D19" i="89"/>
  <c r="E19" i="89"/>
  <c r="F19" i="89"/>
  <c r="G19" i="89"/>
  <c r="H19" i="89"/>
  <c r="I19" i="89"/>
  <c r="J19" i="89"/>
  <c r="K19" i="89"/>
  <c r="L19" i="89"/>
  <c r="M19" i="89"/>
  <c r="N19" i="89"/>
  <c r="B19" i="89"/>
  <c r="A19" i="89"/>
  <c r="AS52" i="88"/>
  <c r="AT52" i="88" s="1"/>
  <c r="AS30" i="88"/>
  <c r="AT30" i="88"/>
  <c r="AS8" i="88"/>
  <c r="AT8" i="88" s="1"/>
  <c r="N55" i="83"/>
  <c r="O55" i="83"/>
  <c r="P55" i="83" s="1"/>
  <c r="N56" i="83"/>
  <c r="O56" i="83"/>
  <c r="P56" i="83"/>
  <c r="O57" i="83"/>
  <c r="N58" i="83"/>
  <c r="O58" i="83"/>
  <c r="P58" i="83" s="1"/>
  <c r="N59" i="83"/>
  <c r="O59" i="83"/>
  <c r="P59" i="83"/>
  <c r="L55" i="83"/>
  <c r="J59" i="83"/>
  <c r="K59" i="83"/>
  <c r="L59" i="83"/>
  <c r="J60" i="83"/>
  <c r="K60" i="83"/>
  <c r="L60" i="83"/>
  <c r="I61" i="83"/>
  <c r="H61" i="83"/>
  <c r="D59" i="83"/>
  <c r="E59" i="83"/>
  <c r="C61" i="83"/>
  <c r="B61" i="83"/>
  <c r="F55" i="83"/>
  <c r="F56" i="83"/>
  <c r="F58" i="83"/>
  <c r="F59" i="83"/>
  <c r="F60" i="83"/>
  <c r="N29" i="70"/>
  <c r="N56" i="68"/>
  <c r="O56" i="68"/>
  <c r="P56" i="68" s="1"/>
  <c r="L56" i="68"/>
  <c r="F56" i="68"/>
  <c r="N51" i="66"/>
  <c r="O51" i="66"/>
  <c r="P51" i="66" s="1"/>
  <c r="L51" i="66"/>
  <c r="F51" i="66"/>
  <c r="N53" i="48"/>
  <c r="O53" i="48"/>
  <c r="P53" i="48" s="1"/>
  <c r="L53" i="48"/>
  <c r="F53" i="48"/>
  <c r="N51" i="47"/>
  <c r="O51" i="47"/>
  <c r="P51" i="47" s="1"/>
  <c r="L51" i="47"/>
  <c r="F51" i="47"/>
  <c r="N53" i="46"/>
  <c r="P53" i="46" s="1"/>
  <c r="L53" i="46"/>
  <c r="F53" i="46"/>
  <c r="N53" i="81"/>
  <c r="O53" i="81"/>
  <c r="P53" i="81" s="1"/>
  <c r="N54" i="81"/>
  <c r="O54" i="81"/>
  <c r="P54" i="81" s="1"/>
  <c r="L53" i="81"/>
  <c r="L54" i="81"/>
  <c r="F53" i="81"/>
  <c r="F54" i="81"/>
  <c r="N55" i="36"/>
  <c r="O55" i="36"/>
  <c r="P55" i="36" s="1"/>
  <c r="N56" i="36"/>
  <c r="O56" i="36"/>
  <c r="P56" i="36" s="1"/>
  <c r="L55" i="36"/>
  <c r="L56" i="36"/>
  <c r="F55" i="36"/>
  <c r="N57" i="86"/>
  <c r="O57" i="86"/>
  <c r="P57" i="86" s="1"/>
  <c r="L57" i="86"/>
  <c r="F57" i="86"/>
  <c r="N56" i="3"/>
  <c r="O56" i="3"/>
  <c r="P56" i="3" s="1"/>
  <c r="L56" i="3"/>
  <c r="F56" i="3"/>
  <c r="S63" i="88" l="1"/>
  <c r="T63" i="88"/>
  <c r="U63" i="88"/>
  <c r="V63" i="88"/>
  <c r="W63" i="88"/>
  <c r="X63" i="88"/>
  <c r="AM63" i="88" s="1"/>
  <c r="Y63" i="88"/>
  <c r="Z63" i="88"/>
  <c r="AA63" i="88"/>
  <c r="AB63" i="88"/>
  <c r="AC63" i="88"/>
  <c r="AD63" i="88"/>
  <c r="R63" i="88"/>
  <c r="C63" i="88"/>
  <c r="D63" i="88"/>
  <c r="E63" i="88"/>
  <c r="F63" i="88"/>
  <c r="G63" i="88"/>
  <c r="H63" i="88"/>
  <c r="I63" i="88"/>
  <c r="J63" i="88"/>
  <c r="K63" i="88"/>
  <c r="L63" i="88"/>
  <c r="M63" i="88"/>
  <c r="O63" i="88" s="1"/>
  <c r="N63" i="88"/>
  <c r="B63" i="88"/>
  <c r="S41" i="88"/>
  <c r="T41" i="88"/>
  <c r="U41" i="88"/>
  <c r="V41" i="88"/>
  <c r="W41" i="88"/>
  <c r="X41" i="88"/>
  <c r="Y41" i="88"/>
  <c r="Z41" i="88"/>
  <c r="AA41" i="88"/>
  <c r="AB41" i="88"/>
  <c r="AC41" i="88"/>
  <c r="AD41" i="88"/>
  <c r="AE41" i="88" s="1"/>
  <c r="R41" i="88"/>
  <c r="C41" i="88"/>
  <c r="D41" i="88"/>
  <c r="E41" i="88"/>
  <c r="F41" i="88"/>
  <c r="AK41" i="88" s="1"/>
  <c r="G41" i="88"/>
  <c r="H41" i="88"/>
  <c r="I41" i="88"/>
  <c r="J41" i="88"/>
  <c r="K41" i="88"/>
  <c r="L41" i="88"/>
  <c r="M41" i="88"/>
  <c r="N41" i="88"/>
  <c r="B41" i="88"/>
  <c r="S19" i="88"/>
  <c r="T19" i="88"/>
  <c r="U19" i="88"/>
  <c r="V19" i="88"/>
  <c r="W19" i="88"/>
  <c r="X19" i="88"/>
  <c r="Y19" i="88"/>
  <c r="Z19" i="88"/>
  <c r="AA19" i="88"/>
  <c r="AB19" i="88"/>
  <c r="AC19" i="88"/>
  <c r="AD19" i="88"/>
  <c r="AE19" i="88" s="1"/>
  <c r="R19" i="88"/>
  <c r="C19" i="88"/>
  <c r="D19" i="88"/>
  <c r="E19" i="88"/>
  <c r="F19" i="88"/>
  <c r="AK19" i="88" s="1"/>
  <c r="G19" i="88"/>
  <c r="H19" i="88"/>
  <c r="I19" i="88"/>
  <c r="J19" i="88"/>
  <c r="K19" i="88"/>
  <c r="L19" i="88"/>
  <c r="M19" i="88"/>
  <c r="N19" i="88"/>
  <c r="B19" i="88"/>
  <c r="Q5" i="2"/>
  <c r="M5" i="2"/>
  <c r="AS67" i="89"/>
  <c r="AT67" i="89" s="1"/>
  <c r="AM67" i="89"/>
  <c r="AC67" i="89"/>
  <c r="AB67" i="89"/>
  <c r="AQ67" i="89" s="1"/>
  <c r="AA67" i="89"/>
  <c r="AP67" i="89" s="1"/>
  <c r="Z67" i="89"/>
  <c r="AO67" i="89" s="1"/>
  <c r="Y67" i="89"/>
  <c r="X67" i="89"/>
  <c r="W67" i="89"/>
  <c r="AL67" i="89" s="1"/>
  <c r="V67" i="89"/>
  <c r="U67" i="89"/>
  <c r="AJ67" i="89" s="1"/>
  <c r="T67" i="89"/>
  <c r="AI67" i="89" s="1"/>
  <c r="S67" i="89"/>
  <c r="AH67" i="89" s="1"/>
  <c r="R67" i="89"/>
  <c r="AG67" i="89" s="1"/>
  <c r="N67" i="89"/>
  <c r="O67" i="89" s="1"/>
  <c r="M67" i="89"/>
  <c r="L67" i="89"/>
  <c r="K67" i="89"/>
  <c r="J67" i="89"/>
  <c r="I67" i="89"/>
  <c r="AN67" i="89" s="1"/>
  <c r="H67" i="89"/>
  <c r="G67" i="89"/>
  <c r="F67" i="89"/>
  <c r="AK67" i="89" s="1"/>
  <c r="E67" i="89"/>
  <c r="D67" i="89"/>
  <c r="C67" i="89"/>
  <c r="B67" i="89"/>
  <c r="AK66" i="89"/>
  <c r="AC66" i="89"/>
  <c r="AB66" i="89"/>
  <c r="AQ66" i="89" s="1"/>
  <c r="AA66" i="89"/>
  <c r="AP66" i="89" s="1"/>
  <c r="Z66" i="89"/>
  <c r="AO66" i="89" s="1"/>
  <c r="Y66" i="89"/>
  <c r="AN66" i="89" s="1"/>
  <c r="X66" i="89"/>
  <c r="AM66" i="89" s="1"/>
  <c r="W66" i="89"/>
  <c r="V66" i="89"/>
  <c r="U66" i="89"/>
  <c r="AJ66" i="89" s="1"/>
  <c r="T66" i="89"/>
  <c r="AI66" i="89" s="1"/>
  <c r="S66" i="89"/>
  <c r="AH66" i="89" s="1"/>
  <c r="R66" i="89"/>
  <c r="AG66" i="89" s="1"/>
  <c r="N66" i="89"/>
  <c r="O66" i="89" s="1"/>
  <c r="M66" i="89"/>
  <c r="L66" i="89"/>
  <c r="K66" i="89"/>
  <c r="J66" i="89"/>
  <c r="I66" i="89"/>
  <c r="H66" i="89"/>
  <c r="G66" i="89"/>
  <c r="AL66" i="89" s="1"/>
  <c r="F66" i="89"/>
  <c r="E66" i="89"/>
  <c r="D66" i="89"/>
  <c r="C66" i="89"/>
  <c r="B66" i="89"/>
  <c r="AQ65" i="89"/>
  <c r="AI65" i="89"/>
  <c r="AC65" i="89"/>
  <c r="AB65" i="89"/>
  <c r="AA65" i="89"/>
  <c r="AP65" i="89" s="1"/>
  <c r="Z65" i="89"/>
  <c r="Y65" i="89"/>
  <c r="AN65" i="89" s="1"/>
  <c r="X65" i="89"/>
  <c r="AM65" i="89" s="1"/>
  <c r="W65" i="89"/>
  <c r="AL65" i="89" s="1"/>
  <c r="V65" i="89"/>
  <c r="AK65" i="89" s="1"/>
  <c r="U65" i="89"/>
  <c r="T65" i="89"/>
  <c r="S65" i="89"/>
  <c r="AH65" i="89" s="1"/>
  <c r="R65" i="89"/>
  <c r="N65" i="89"/>
  <c r="O65" i="89" s="1"/>
  <c r="M65" i="89"/>
  <c r="L65" i="89"/>
  <c r="K65" i="89"/>
  <c r="J65" i="89"/>
  <c r="AO65" i="89" s="1"/>
  <c r="I65" i="89"/>
  <c r="H65" i="89"/>
  <c r="G65" i="89"/>
  <c r="F65" i="89"/>
  <c r="E65" i="89"/>
  <c r="AJ65" i="89" s="1"/>
  <c r="D65" i="89"/>
  <c r="C65" i="89"/>
  <c r="B65" i="89"/>
  <c r="AG65" i="89" s="1"/>
  <c r="AC64" i="89"/>
  <c r="AR64" i="89" s="1"/>
  <c r="AB64" i="89"/>
  <c r="AQ64" i="89" s="1"/>
  <c r="AA64" i="89"/>
  <c r="AP64" i="89" s="1"/>
  <c r="Z64" i="89"/>
  <c r="Y64" i="89"/>
  <c r="AN64" i="89" s="1"/>
  <c r="X64" i="89"/>
  <c r="W64" i="89"/>
  <c r="AL64" i="89" s="1"/>
  <c r="V64" i="89"/>
  <c r="AK64" i="89" s="1"/>
  <c r="U64" i="89"/>
  <c r="AJ64" i="89" s="1"/>
  <c r="T64" i="89"/>
  <c r="AI64" i="89" s="1"/>
  <c r="S64" i="89"/>
  <c r="AH64" i="89" s="1"/>
  <c r="R64" i="89"/>
  <c r="M64" i="89"/>
  <c r="L64" i="89"/>
  <c r="K64" i="89"/>
  <c r="J64" i="89"/>
  <c r="AO64" i="89" s="1"/>
  <c r="I64" i="89"/>
  <c r="H64" i="89"/>
  <c r="AM64" i="89" s="1"/>
  <c r="G64" i="89"/>
  <c r="F64" i="89"/>
  <c r="E64" i="89"/>
  <c r="D64" i="89"/>
  <c r="C64" i="89"/>
  <c r="B64" i="89"/>
  <c r="AG64" i="89" s="1"/>
  <c r="AM63" i="89"/>
  <c r="AS63" i="89"/>
  <c r="AR63" i="89"/>
  <c r="AQ63" i="89"/>
  <c r="AP63" i="89"/>
  <c r="AO63" i="89"/>
  <c r="AN63" i="89"/>
  <c r="AL63" i="89"/>
  <c r="AK63" i="89"/>
  <c r="AJ63" i="89"/>
  <c r="AI63" i="89"/>
  <c r="AH63" i="89"/>
  <c r="AG63" i="89"/>
  <c r="O63" i="89"/>
  <c r="AR62" i="89"/>
  <c r="AQ62" i="89"/>
  <c r="AP62" i="89"/>
  <c r="AO62" i="89"/>
  <c r="AN62" i="89"/>
  <c r="AM62" i="89"/>
  <c r="AL62" i="89"/>
  <c r="AK62" i="89"/>
  <c r="AJ62" i="89"/>
  <c r="AI62" i="89"/>
  <c r="AH62" i="89"/>
  <c r="AG62" i="89"/>
  <c r="AE62" i="89"/>
  <c r="O62" i="89"/>
  <c r="AR61" i="89"/>
  <c r="AQ61" i="89"/>
  <c r="AP61" i="89"/>
  <c r="AO61" i="89"/>
  <c r="AN61" i="89"/>
  <c r="AM61" i="89"/>
  <c r="AL61" i="89"/>
  <c r="AK61" i="89"/>
  <c r="AJ61" i="89"/>
  <c r="AI61" i="89"/>
  <c r="AH61" i="89"/>
  <c r="AG61" i="89"/>
  <c r="AE61" i="89"/>
  <c r="O61" i="89"/>
  <c r="AR60" i="89"/>
  <c r="AQ60" i="89"/>
  <c r="AP60" i="89"/>
  <c r="AO60" i="89"/>
  <c r="AN60" i="89"/>
  <c r="AM60" i="89"/>
  <c r="AL60" i="89"/>
  <c r="AK60" i="89"/>
  <c r="AJ60" i="89"/>
  <c r="AI60" i="89"/>
  <c r="AH60" i="89"/>
  <c r="AG60" i="89"/>
  <c r="AE60" i="89"/>
  <c r="O60" i="89"/>
  <c r="AR59" i="89"/>
  <c r="AQ59" i="89"/>
  <c r="AP59" i="89"/>
  <c r="AO59" i="89"/>
  <c r="AN59" i="89"/>
  <c r="AM59" i="89"/>
  <c r="AL59" i="89"/>
  <c r="AK59" i="89"/>
  <c r="AJ59" i="89"/>
  <c r="AI59" i="89"/>
  <c r="AH59" i="89"/>
  <c r="AG59" i="89"/>
  <c r="AE59" i="89"/>
  <c r="O59" i="89"/>
  <c r="AR58" i="89"/>
  <c r="AQ58" i="89"/>
  <c r="AP58" i="89"/>
  <c r="AO58" i="89"/>
  <c r="AN58" i="89"/>
  <c r="AM58" i="89"/>
  <c r="AL58" i="89"/>
  <c r="AK58" i="89"/>
  <c r="AJ58" i="89"/>
  <c r="AI58" i="89"/>
  <c r="AH58" i="89"/>
  <c r="AG58" i="89"/>
  <c r="AE58" i="89"/>
  <c r="O58" i="89"/>
  <c r="AR57" i="89"/>
  <c r="AQ57" i="89"/>
  <c r="AP57" i="89"/>
  <c r="AO57" i="89"/>
  <c r="AN57" i="89"/>
  <c r="AM57" i="89"/>
  <c r="AL57" i="89"/>
  <c r="AK57" i="89"/>
  <c r="AJ57" i="89"/>
  <c r="AI57" i="89"/>
  <c r="AH57" i="89"/>
  <c r="AG57" i="89"/>
  <c r="AE57" i="89"/>
  <c r="O57" i="89"/>
  <c r="AR56" i="89"/>
  <c r="AQ56" i="89"/>
  <c r="AP56" i="89"/>
  <c r="AO56" i="89"/>
  <c r="AN56" i="89"/>
  <c r="AM56" i="89"/>
  <c r="AL56" i="89"/>
  <c r="AK56" i="89"/>
  <c r="AJ56" i="89"/>
  <c r="AI56" i="89"/>
  <c r="AH56" i="89"/>
  <c r="AG56" i="89"/>
  <c r="AE56" i="89"/>
  <c r="O56" i="89"/>
  <c r="AR55" i="89"/>
  <c r="AQ55" i="89"/>
  <c r="AP55" i="89"/>
  <c r="AO55" i="89"/>
  <c r="AN55" i="89"/>
  <c r="AM55" i="89"/>
  <c r="AL55" i="89"/>
  <c r="AK55" i="89"/>
  <c r="AJ55" i="89"/>
  <c r="AI55" i="89"/>
  <c r="AH55" i="89"/>
  <c r="AG55" i="89"/>
  <c r="AE55" i="89"/>
  <c r="O55" i="89"/>
  <c r="AR54" i="89"/>
  <c r="AQ54" i="89"/>
  <c r="AP54" i="89"/>
  <c r="AO54" i="89"/>
  <c r="AN54" i="89"/>
  <c r="AM54" i="89"/>
  <c r="AL54" i="89"/>
  <c r="AK54" i="89"/>
  <c r="AJ54" i="89"/>
  <c r="AI54" i="89"/>
  <c r="AH54" i="89"/>
  <c r="AG54" i="89"/>
  <c r="AE54" i="89"/>
  <c r="O54" i="89"/>
  <c r="AR53" i="89"/>
  <c r="AQ53" i="89"/>
  <c r="AP53" i="89"/>
  <c r="AO53" i="89"/>
  <c r="AN53" i="89"/>
  <c r="AM53" i="89"/>
  <c r="AL53" i="89"/>
  <c r="AK53" i="89"/>
  <c r="AJ53" i="89"/>
  <c r="AI53" i="89"/>
  <c r="AH53" i="89"/>
  <c r="AG53" i="89"/>
  <c r="AE53" i="89"/>
  <c r="O53" i="89"/>
  <c r="AR52" i="89"/>
  <c r="AQ52" i="89"/>
  <c r="AP52" i="89"/>
  <c r="AO52" i="89"/>
  <c r="AN52" i="89"/>
  <c r="AM52" i="89"/>
  <c r="AL52" i="89"/>
  <c r="AK52" i="89"/>
  <c r="AJ52" i="89"/>
  <c r="AI52" i="89"/>
  <c r="AH52" i="89"/>
  <c r="AG52" i="89"/>
  <c r="AE52" i="89"/>
  <c r="O52" i="89"/>
  <c r="AS51" i="89"/>
  <c r="AT51" i="89" s="1"/>
  <c r="AR51" i="89"/>
  <c r="AQ51" i="89"/>
  <c r="AP51" i="89"/>
  <c r="AO51" i="89"/>
  <c r="AN51" i="89"/>
  <c r="AM51" i="89"/>
  <c r="AL51" i="89"/>
  <c r="AK51" i="89"/>
  <c r="AJ51" i="89"/>
  <c r="AI51" i="89"/>
  <c r="AH51" i="89"/>
  <c r="AG51" i="89"/>
  <c r="AE51" i="89"/>
  <c r="O51" i="89"/>
  <c r="O48" i="89"/>
  <c r="AE48" i="89" s="1"/>
  <c r="AT48" i="89" s="1"/>
  <c r="AS45" i="89"/>
  <c r="AT45" i="89" s="1"/>
  <c r="AM45" i="89"/>
  <c r="AD45" i="89"/>
  <c r="AE45" i="89" s="1"/>
  <c r="AC45" i="89"/>
  <c r="AB45" i="89"/>
  <c r="AA45" i="89"/>
  <c r="Z45" i="89"/>
  <c r="AO45" i="89" s="1"/>
  <c r="Y45" i="89"/>
  <c r="AN45" i="89" s="1"/>
  <c r="X45" i="89"/>
  <c r="W45" i="89"/>
  <c r="V45" i="89"/>
  <c r="AK45" i="89" s="1"/>
  <c r="U45" i="89"/>
  <c r="AJ45" i="89" s="1"/>
  <c r="T45" i="89"/>
  <c r="S45" i="89"/>
  <c r="R45" i="89"/>
  <c r="AG45" i="89" s="1"/>
  <c r="N45" i="89"/>
  <c r="O45" i="89" s="1"/>
  <c r="M45" i="89"/>
  <c r="L45" i="89"/>
  <c r="AQ45" i="89" s="1"/>
  <c r="K45" i="89"/>
  <c r="AP45" i="89" s="1"/>
  <c r="J45" i="89"/>
  <c r="I45" i="89"/>
  <c r="H45" i="89"/>
  <c r="G45" i="89"/>
  <c r="AL45" i="89" s="1"/>
  <c r="F45" i="89"/>
  <c r="E45" i="89"/>
  <c r="D45" i="89"/>
  <c r="AI45" i="89" s="1"/>
  <c r="C45" i="89"/>
  <c r="AH45" i="89" s="1"/>
  <c r="B45" i="89"/>
  <c r="AM44" i="89"/>
  <c r="AD44" i="89"/>
  <c r="AE44" i="89" s="1"/>
  <c r="AC44" i="89"/>
  <c r="AB44" i="89"/>
  <c r="AA44" i="89"/>
  <c r="Z44" i="89"/>
  <c r="AO44" i="89" s="1"/>
  <c r="Y44" i="89"/>
  <c r="AN44" i="89" s="1"/>
  <c r="X44" i="89"/>
  <c r="W44" i="89"/>
  <c r="V44" i="89"/>
  <c r="AK44" i="89" s="1"/>
  <c r="U44" i="89"/>
  <c r="AJ44" i="89" s="1"/>
  <c r="T44" i="89"/>
  <c r="S44" i="89"/>
  <c r="R44" i="89"/>
  <c r="AG44" i="89" s="1"/>
  <c r="N44" i="89"/>
  <c r="O44" i="89" s="1"/>
  <c r="M44" i="89"/>
  <c r="L44" i="89"/>
  <c r="AQ44" i="89" s="1"/>
  <c r="K44" i="89"/>
  <c r="AP44" i="89" s="1"/>
  <c r="J44" i="89"/>
  <c r="I44" i="89"/>
  <c r="H44" i="89"/>
  <c r="G44" i="89"/>
  <c r="AL44" i="89" s="1"/>
  <c r="F44" i="89"/>
  <c r="E44" i="89"/>
  <c r="D44" i="89"/>
  <c r="AI44" i="89" s="1"/>
  <c r="C44" i="89"/>
  <c r="AH44" i="89" s="1"/>
  <c r="B44" i="89"/>
  <c r="AM43" i="89"/>
  <c r="AD43" i="89"/>
  <c r="AE43" i="89" s="1"/>
  <c r="AC43" i="89"/>
  <c r="AB43" i="89"/>
  <c r="AA43" i="89"/>
  <c r="Z43" i="89"/>
  <c r="AO43" i="89" s="1"/>
  <c r="Y43" i="89"/>
  <c r="AN43" i="89" s="1"/>
  <c r="X43" i="89"/>
  <c r="W43" i="89"/>
  <c r="V43" i="89"/>
  <c r="AK43" i="89" s="1"/>
  <c r="U43" i="89"/>
  <c r="AJ43" i="89" s="1"/>
  <c r="T43" i="89"/>
  <c r="S43" i="89"/>
  <c r="R43" i="89"/>
  <c r="AG43" i="89" s="1"/>
  <c r="N43" i="89"/>
  <c r="O43" i="89" s="1"/>
  <c r="M43" i="89"/>
  <c r="L43" i="89"/>
  <c r="AQ43" i="89" s="1"/>
  <c r="K43" i="89"/>
  <c r="AP43" i="89" s="1"/>
  <c r="J43" i="89"/>
  <c r="I43" i="89"/>
  <c r="H43" i="89"/>
  <c r="G43" i="89"/>
  <c r="AL43" i="89" s="1"/>
  <c r="F43" i="89"/>
  <c r="E43" i="89"/>
  <c r="D43" i="89"/>
  <c r="AI43" i="89" s="1"/>
  <c r="C43" i="89"/>
  <c r="AH43" i="89" s="1"/>
  <c r="B43" i="89"/>
  <c r="AM42" i="89"/>
  <c r="AD42" i="89"/>
  <c r="AE42" i="89" s="1"/>
  <c r="AC42" i="89"/>
  <c r="AB42" i="89"/>
  <c r="AQ42" i="89" s="1"/>
  <c r="AA42" i="89"/>
  <c r="Z42" i="89"/>
  <c r="AO42" i="89" s="1"/>
  <c r="Y42" i="89"/>
  <c r="AN42" i="89" s="1"/>
  <c r="X42" i="89"/>
  <c r="W42" i="89"/>
  <c r="V42" i="89"/>
  <c r="AK42" i="89" s="1"/>
  <c r="U42" i="89"/>
  <c r="AJ42" i="89" s="1"/>
  <c r="T42" i="89"/>
  <c r="AI42" i="89" s="1"/>
  <c r="S42" i="89"/>
  <c r="R42" i="89"/>
  <c r="AG42" i="89" s="1"/>
  <c r="N42" i="89"/>
  <c r="O42" i="89" s="1"/>
  <c r="M42" i="89"/>
  <c r="L42" i="89"/>
  <c r="K42" i="89"/>
  <c r="AP42" i="89" s="1"/>
  <c r="J42" i="89"/>
  <c r="I42" i="89"/>
  <c r="H42" i="89"/>
  <c r="G42" i="89"/>
  <c r="AL42" i="89" s="1"/>
  <c r="F42" i="89"/>
  <c r="E42" i="89"/>
  <c r="D42" i="89"/>
  <c r="C42" i="89"/>
  <c r="AH42" i="89" s="1"/>
  <c r="B42" i="89"/>
  <c r="AO41" i="89"/>
  <c r="AG41" i="89"/>
  <c r="AE41" i="89"/>
  <c r="AS41" i="89"/>
  <c r="AQ41" i="89"/>
  <c r="AP41" i="89"/>
  <c r="AM41" i="89"/>
  <c r="AL41" i="89"/>
  <c r="AK41" i="89"/>
  <c r="AI41" i="89"/>
  <c r="AH41" i="89"/>
  <c r="O41" i="89"/>
  <c r="AR41" i="89"/>
  <c r="AN41" i="89"/>
  <c r="AJ41" i="89"/>
  <c r="AS40" i="89"/>
  <c r="AT40" i="89" s="1"/>
  <c r="AR40" i="89"/>
  <c r="AQ40" i="89"/>
  <c r="AP40" i="89"/>
  <c r="AO40" i="89"/>
  <c r="AN40" i="89"/>
  <c r="AM40" i="89"/>
  <c r="AL40" i="89"/>
  <c r="AK40" i="89"/>
  <c r="AJ40" i="89"/>
  <c r="AI40" i="89"/>
  <c r="AH40" i="89"/>
  <c r="AG40" i="89"/>
  <c r="AE40" i="89"/>
  <c r="O40" i="89"/>
  <c r="AR39" i="89"/>
  <c r="AQ39" i="89"/>
  <c r="AP39" i="89"/>
  <c r="AO39" i="89"/>
  <c r="AN39" i="89"/>
  <c r="AM39" i="89"/>
  <c r="AL39" i="89"/>
  <c r="AK39" i="89"/>
  <c r="AJ39" i="89"/>
  <c r="AI39" i="89"/>
  <c r="AH39" i="89"/>
  <c r="AG39" i="89"/>
  <c r="AE39" i="89"/>
  <c r="O39" i="89"/>
  <c r="AR38" i="89"/>
  <c r="AQ38" i="89"/>
  <c r="AP38" i="89"/>
  <c r="AO38" i="89"/>
  <c r="AN38" i="89"/>
  <c r="AM38" i="89"/>
  <c r="AL38" i="89"/>
  <c r="AK38" i="89"/>
  <c r="AJ38" i="89"/>
  <c r="AI38" i="89"/>
  <c r="AH38" i="89"/>
  <c r="AG38" i="89"/>
  <c r="AE38" i="89"/>
  <c r="O38" i="89"/>
  <c r="AR37" i="89"/>
  <c r="AQ37" i="89"/>
  <c r="AP37" i="89"/>
  <c r="AO37" i="89"/>
  <c r="AN37" i="89"/>
  <c r="AM37" i="89"/>
  <c r="AL37" i="89"/>
  <c r="AK37" i="89"/>
  <c r="AJ37" i="89"/>
  <c r="AI37" i="89"/>
  <c r="AH37" i="89"/>
  <c r="AG37" i="89"/>
  <c r="AE37" i="89"/>
  <c r="O37" i="89"/>
  <c r="AR36" i="89"/>
  <c r="AQ36" i="89"/>
  <c r="AP36" i="89"/>
  <c r="AO36" i="89"/>
  <c r="AN36" i="89"/>
  <c r="AM36" i="89"/>
  <c r="AL36" i="89"/>
  <c r="AK36" i="89"/>
  <c r="AJ36" i="89"/>
  <c r="AI36" i="89"/>
  <c r="AH36" i="89"/>
  <c r="AG36" i="89"/>
  <c r="AE36" i="89"/>
  <c r="O36" i="89"/>
  <c r="AR35" i="89"/>
  <c r="AQ35" i="89"/>
  <c r="AP35" i="89"/>
  <c r="AO35" i="89"/>
  <c r="AN35" i="89"/>
  <c r="AM35" i="89"/>
  <c r="AL35" i="89"/>
  <c r="AK35" i="89"/>
  <c r="AJ35" i="89"/>
  <c r="AI35" i="89"/>
  <c r="AH35" i="89"/>
  <c r="AG35" i="89"/>
  <c r="AE35" i="89"/>
  <c r="O35" i="89"/>
  <c r="AR34" i="89"/>
  <c r="AQ34" i="89"/>
  <c r="AP34" i="89"/>
  <c r="AO34" i="89"/>
  <c r="AN34" i="89"/>
  <c r="AM34" i="89"/>
  <c r="AL34" i="89"/>
  <c r="AK34" i="89"/>
  <c r="AJ34" i="89"/>
  <c r="AI34" i="89"/>
  <c r="AH34" i="89"/>
  <c r="AG34" i="89"/>
  <c r="AE34" i="89"/>
  <c r="O34" i="89"/>
  <c r="AR33" i="89"/>
  <c r="AQ33" i="89"/>
  <c r="AP33" i="89"/>
  <c r="AO33" i="89"/>
  <c r="AN33" i="89"/>
  <c r="AM33" i="89"/>
  <c r="AL33" i="89"/>
  <c r="AK33" i="89"/>
  <c r="AJ33" i="89"/>
  <c r="AI33" i="89"/>
  <c r="AH33" i="89"/>
  <c r="AG33" i="89"/>
  <c r="AE33" i="89"/>
  <c r="O33" i="89"/>
  <c r="AR32" i="89"/>
  <c r="AQ32" i="89"/>
  <c r="AP32" i="89"/>
  <c r="AO32" i="89"/>
  <c r="AN32" i="89"/>
  <c r="AM32" i="89"/>
  <c r="AL32" i="89"/>
  <c r="AK32" i="89"/>
  <c r="AJ32" i="89"/>
  <c r="AI32" i="89"/>
  <c r="AH32" i="89"/>
  <c r="AG32" i="89"/>
  <c r="AE32" i="89"/>
  <c r="O32" i="89"/>
  <c r="AR31" i="89"/>
  <c r="AQ31" i="89"/>
  <c r="AP31" i="89"/>
  <c r="AO31" i="89"/>
  <c r="AN31" i="89"/>
  <c r="AM31" i="89"/>
  <c r="AL31" i="89"/>
  <c r="AK31" i="89"/>
  <c r="AJ31" i="89"/>
  <c r="AI31" i="89"/>
  <c r="AH31" i="89"/>
  <c r="AG31" i="89"/>
  <c r="AE31" i="89"/>
  <c r="O31" i="89"/>
  <c r="AR30" i="89"/>
  <c r="AQ30" i="89"/>
  <c r="AP30" i="89"/>
  <c r="AO30" i="89"/>
  <c r="AN30" i="89"/>
  <c r="AM30" i="89"/>
  <c r="AL30" i="89"/>
  <c r="AK30" i="89"/>
  <c r="AJ30" i="89"/>
  <c r="AI30" i="89"/>
  <c r="AH30" i="89"/>
  <c r="AG30" i="89"/>
  <c r="AE30" i="89"/>
  <c r="O30" i="89"/>
  <c r="AS29" i="89"/>
  <c r="AR29" i="89"/>
  <c r="AQ29" i="89"/>
  <c r="AP29" i="89"/>
  <c r="AO29" i="89"/>
  <c r="AN29" i="89"/>
  <c r="AM29" i="89"/>
  <c r="AL29" i="89"/>
  <c r="AK29" i="89"/>
  <c r="AJ29" i="89"/>
  <c r="AI29" i="89"/>
  <c r="AH29" i="89"/>
  <c r="AG29" i="89"/>
  <c r="AE29" i="89"/>
  <c r="O29" i="89"/>
  <c r="O26" i="89"/>
  <c r="AE26" i="89" s="1"/>
  <c r="AT26" i="89" s="1"/>
  <c r="Q24" i="89"/>
  <c r="AS23" i="89"/>
  <c r="AT23" i="89" s="1"/>
  <c r="AJ23" i="89"/>
  <c r="AD23" i="89"/>
  <c r="AE23" i="89" s="1"/>
  <c r="AC23" i="89"/>
  <c r="AB23" i="89"/>
  <c r="AA23" i="89"/>
  <c r="Z23" i="89"/>
  <c r="Y23" i="89"/>
  <c r="X23" i="89"/>
  <c r="W23" i="89"/>
  <c r="V23" i="89"/>
  <c r="U23" i="89"/>
  <c r="T23" i="89"/>
  <c r="S23" i="89"/>
  <c r="AH23" i="89" s="1"/>
  <c r="R23" i="89"/>
  <c r="AG23" i="89" s="1"/>
  <c r="N23" i="89"/>
  <c r="O23" i="89" s="1"/>
  <c r="M23" i="89"/>
  <c r="L23" i="89"/>
  <c r="K23" i="89"/>
  <c r="J23" i="89"/>
  <c r="I23" i="89"/>
  <c r="H23" i="89"/>
  <c r="G23" i="89"/>
  <c r="F23" i="89"/>
  <c r="E23" i="89"/>
  <c r="D23" i="89"/>
  <c r="C23" i="89"/>
  <c r="B23" i="89"/>
  <c r="AJ22" i="89"/>
  <c r="AD22" i="89"/>
  <c r="AE22" i="89" s="1"/>
  <c r="AC22" i="89"/>
  <c r="AB22" i="89"/>
  <c r="AQ22" i="89" s="1"/>
  <c r="AA22" i="89"/>
  <c r="AP22" i="89" s="1"/>
  <c r="Z22" i="89"/>
  <c r="AO22" i="89" s="1"/>
  <c r="Y22" i="89"/>
  <c r="X22" i="89"/>
  <c r="AM22" i="89" s="1"/>
  <c r="W22" i="89"/>
  <c r="AL22" i="89" s="1"/>
  <c r="V22" i="89"/>
  <c r="AK22" i="89" s="1"/>
  <c r="U22" i="89"/>
  <c r="T22" i="89"/>
  <c r="AI22" i="89" s="1"/>
  <c r="S22" i="89"/>
  <c r="AH22" i="89" s="1"/>
  <c r="R22" i="89"/>
  <c r="AG22" i="89" s="1"/>
  <c r="N22" i="89"/>
  <c r="O22" i="89" s="1"/>
  <c r="M22" i="89"/>
  <c r="L22" i="89"/>
  <c r="K22" i="89"/>
  <c r="J22" i="89"/>
  <c r="I22" i="89"/>
  <c r="AN22" i="89" s="1"/>
  <c r="H22" i="89"/>
  <c r="G22" i="89"/>
  <c r="F22" i="89"/>
  <c r="E22" i="89"/>
  <c r="D22" i="89"/>
  <c r="C22" i="89"/>
  <c r="B22" i="89"/>
  <c r="AN21" i="89"/>
  <c r="AJ21" i="89"/>
  <c r="AD21" i="89"/>
  <c r="AE21" i="89" s="1"/>
  <c r="AC21" i="89"/>
  <c r="AB21" i="89"/>
  <c r="AQ21" i="89" s="1"/>
  <c r="AA21" i="89"/>
  <c r="AP21" i="89" s="1"/>
  <c r="Z21" i="89"/>
  <c r="AO21" i="89" s="1"/>
  <c r="Y21" i="89"/>
  <c r="X21" i="89"/>
  <c r="AM21" i="89" s="1"/>
  <c r="W21" i="89"/>
  <c r="AL21" i="89" s="1"/>
  <c r="V21" i="89"/>
  <c r="AK21" i="89" s="1"/>
  <c r="U21" i="89"/>
  <c r="T21" i="89"/>
  <c r="AI21" i="89" s="1"/>
  <c r="S21" i="89"/>
  <c r="AH21" i="89" s="1"/>
  <c r="R21" i="89"/>
  <c r="AG21" i="89" s="1"/>
  <c r="M21" i="89"/>
  <c r="L21" i="89"/>
  <c r="K21" i="89"/>
  <c r="J21" i="89"/>
  <c r="I21" i="89"/>
  <c r="H21" i="89"/>
  <c r="G21" i="89"/>
  <c r="F21" i="89"/>
  <c r="E21" i="89"/>
  <c r="D21" i="89"/>
  <c r="C21" i="89"/>
  <c r="B21" i="89"/>
  <c r="AP20" i="89"/>
  <c r="AL20" i="89"/>
  <c r="AH20" i="89"/>
  <c r="AD20" i="89"/>
  <c r="AE20" i="89" s="1"/>
  <c r="AC20" i="89"/>
  <c r="AB20" i="89"/>
  <c r="AQ20" i="89" s="1"/>
  <c r="AA20" i="89"/>
  <c r="Z20" i="89"/>
  <c r="AO20" i="89" s="1"/>
  <c r="Y20" i="89"/>
  <c r="AN20" i="89" s="1"/>
  <c r="X20" i="89"/>
  <c r="AM20" i="89" s="1"/>
  <c r="W20" i="89"/>
  <c r="V20" i="89"/>
  <c r="AK20" i="89" s="1"/>
  <c r="U20" i="89"/>
  <c r="AJ20" i="89" s="1"/>
  <c r="T20" i="89"/>
  <c r="AI20" i="89" s="1"/>
  <c r="S20" i="89"/>
  <c r="R20" i="89"/>
  <c r="AG20" i="89" s="1"/>
  <c r="M20" i="89"/>
  <c r="L20" i="89"/>
  <c r="K20" i="89"/>
  <c r="J20" i="89"/>
  <c r="I20" i="89"/>
  <c r="H20" i="89"/>
  <c r="G20" i="89"/>
  <c r="F20" i="89"/>
  <c r="E20" i="89"/>
  <c r="D20" i="89"/>
  <c r="C20" i="89"/>
  <c r="B20" i="89"/>
  <c r="AP19" i="89"/>
  <c r="AH19" i="89"/>
  <c r="AE19" i="89"/>
  <c r="AR19" i="89"/>
  <c r="AQ19" i="89"/>
  <c r="AO19" i="89"/>
  <c r="AN19" i="89"/>
  <c r="AM19" i="89"/>
  <c r="AK19" i="89"/>
  <c r="AJ19" i="89"/>
  <c r="AI19" i="89"/>
  <c r="AG19" i="89"/>
  <c r="O19" i="89"/>
  <c r="AL19" i="89"/>
  <c r="A63" i="89"/>
  <c r="AR18" i="89"/>
  <c r="AQ18" i="89"/>
  <c r="AQ23" i="89" s="1"/>
  <c r="AP18" i="89"/>
  <c r="AP23" i="89" s="1"/>
  <c r="AO18" i="89"/>
  <c r="AO23" i="89" s="1"/>
  <c r="AN18" i="89"/>
  <c r="AN23" i="89" s="1"/>
  <c r="AM18" i="89"/>
  <c r="AM23" i="89" s="1"/>
  <c r="AL18" i="89"/>
  <c r="AL23" i="89" s="1"/>
  <c r="AK18" i="89"/>
  <c r="AK23" i="89" s="1"/>
  <c r="AJ18" i="89"/>
  <c r="AI18" i="89"/>
  <c r="AI23" i="89" s="1"/>
  <c r="AH18" i="89"/>
  <c r="AG18" i="89"/>
  <c r="AE18" i="89"/>
  <c r="O18" i="89"/>
  <c r="AR17" i="89"/>
  <c r="AQ17" i="89"/>
  <c r="AP17" i="89"/>
  <c r="AO17" i="89"/>
  <c r="AN17" i="89"/>
  <c r="AM17" i="89"/>
  <c r="AL17" i="89"/>
  <c r="AK17" i="89"/>
  <c r="AJ17" i="89"/>
  <c r="AI17" i="89"/>
  <c r="AH17" i="89"/>
  <c r="AG17" i="89"/>
  <c r="AE17" i="89"/>
  <c r="O17" i="89"/>
  <c r="AR16" i="89"/>
  <c r="AQ16" i="89"/>
  <c r="AP16" i="89"/>
  <c r="AO16" i="89"/>
  <c r="AN16" i="89"/>
  <c r="AM16" i="89"/>
  <c r="AL16" i="89"/>
  <c r="AK16" i="89"/>
  <c r="AJ16" i="89"/>
  <c r="AI16" i="89"/>
  <c r="AH16" i="89"/>
  <c r="AG16" i="89"/>
  <c r="AE16" i="89"/>
  <c r="O16" i="89"/>
  <c r="AR15" i="89"/>
  <c r="AQ15" i="89"/>
  <c r="AP15" i="89"/>
  <c r="AO15" i="89"/>
  <c r="AN15" i="89"/>
  <c r="AM15" i="89"/>
  <c r="AL15" i="89"/>
  <c r="AK15" i="89"/>
  <c r="AJ15" i="89"/>
  <c r="AI15" i="89"/>
  <c r="AH15" i="89"/>
  <c r="AG15" i="89"/>
  <c r="AE15" i="89"/>
  <c r="O15" i="89"/>
  <c r="AR14" i="89"/>
  <c r="AQ14" i="89"/>
  <c r="AP14" i="89"/>
  <c r="AO14" i="89"/>
  <c r="AN14" i="89"/>
  <c r="AM14" i="89"/>
  <c r="AL14" i="89"/>
  <c r="AK14" i="89"/>
  <c r="AJ14" i="89"/>
  <c r="AI14" i="89"/>
  <c r="AH14" i="89"/>
  <c r="AG14" i="89"/>
  <c r="AE14" i="89"/>
  <c r="O14" i="89"/>
  <c r="AR13" i="89"/>
  <c r="AQ13" i="89"/>
  <c r="AP13" i="89"/>
  <c r="AO13" i="89"/>
  <c r="AN13" i="89"/>
  <c r="AM13" i="89"/>
  <c r="AL13" i="89"/>
  <c r="AK13" i="89"/>
  <c r="AJ13" i="89"/>
  <c r="AI13" i="89"/>
  <c r="AH13" i="89"/>
  <c r="AG13" i="89"/>
  <c r="AE13" i="89"/>
  <c r="O13" i="89"/>
  <c r="AR12" i="89"/>
  <c r="AQ12" i="89"/>
  <c r="AP12" i="89"/>
  <c r="AO12" i="89"/>
  <c r="AN12" i="89"/>
  <c r="AM12" i="89"/>
  <c r="AL12" i="89"/>
  <c r="AK12" i="89"/>
  <c r="AJ12" i="89"/>
  <c r="AI12" i="89"/>
  <c r="AH12" i="89"/>
  <c r="AG12" i="89"/>
  <c r="AE12" i="89"/>
  <c r="O12" i="89"/>
  <c r="AR11" i="89"/>
  <c r="AQ11" i="89"/>
  <c r="AP11" i="89"/>
  <c r="AO11" i="89"/>
  <c r="AN11" i="89"/>
  <c r="AM11" i="89"/>
  <c r="AL11" i="89"/>
  <c r="AK11" i="89"/>
  <c r="AJ11" i="89"/>
  <c r="AI11" i="89"/>
  <c r="AH11" i="89"/>
  <c r="AG11" i="89"/>
  <c r="AE11" i="89"/>
  <c r="O11" i="89"/>
  <c r="AR10" i="89"/>
  <c r="AQ10" i="89"/>
  <c r="AP10" i="89"/>
  <c r="AO10" i="89"/>
  <c r="AN10" i="89"/>
  <c r="AM10" i="89"/>
  <c r="AL10" i="89"/>
  <c r="AK10" i="89"/>
  <c r="AJ10" i="89"/>
  <c r="AI10" i="89"/>
  <c r="AH10" i="89"/>
  <c r="AG10" i="89"/>
  <c r="AE10" i="89"/>
  <c r="O10" i="89"/>
  <c r="AR9" i="89"/>
  <c r="AQ9" i="89"/>
  <c r="AP9" i="89"/>
  <c r="AO9" i="89"/>
  <c r="AN9" i="89"/>
  <c r="AM9" i="89"/>
  <c r="AL9" i="89"/>
  <c r="AK9" i="89"/>
  <c r="AJ9" i="89"/>
  <c r="AI9" i="89"/>
  <c r="AH9" i="89"/>
  <c r="AG9" i="89"/>
  <c r="AE9" i="89"/>
  <c r="O9" i="89"/>
  <c r="AR8" i="89"/>
  <c r="AQ8" i="89"/>
  <c r="AP8" i="89"/>
  <c r="AO8" i="89"/>
  <c r="AN8" i="89"/>
  <c r="AM8" i="89"/>
  <c r="AL8" i="89"/>
  <c r="AK8" i="89"/>
  <c r="AJ8" i="89"/>
  <c r="AI8" i="89"/>
  <c r="AH8" i="89"/>
  <c r="AG8" i="89"/>
  <c r="AE8" i="89"/>
  <c r="O8" i="89"/>
  <c r="AS7" i="89"/>
  <c r="AR7" i="89"/>
  <c r="AT7" i="89" s="1"/>
  <c r="AQ7" i="89"/>
  <c r="AP7" i="89"/>
  <c r="AO7" i="89"/>
  <c r="AN7" i="89"/>
  <c r="AM7" i="89"/>
  <c r="AL7" i="89"/>
  <c r="AK7" i="89"/>
  <c r="AJ7" i="89"/>
  <c r="AI7" i="89"/>
  <c r="AH7" i="89"/>
  <c r="AG7" i="89"/>
  <c r="AE7" i="89"/>
  <c r="O7" i="89"/>
  <c r="AS67" i="88"/>
  <c r="AT67" i="88" s="1"/>
  <c r="AO67" i="88"/>
  <c r="AL67" i="88"/>
  <c r="AG67" i="88"/>
  <c r="AD67" i="88"/>
  <c r="AE67" i="88" s="1"/>
  <c r="AC67" i="88"/>
  <c r="AB67" i="88"/>
  <c r="AQ67" i="88" s="1"/>
  <c r="AA67" i="88"/>
  <c r="AP67" i="88" s="1"/>
  <c r="Z67" i="88"/>
  <c r="Y67" i="88"/>
  <c r="AN67" i="88" s="1"/>
  <c r="X67" i="88"/>
  <c r="AM67" i="88" s="1"/>
  <c r="W67" i="88"/>
  <c r="V67" i="88"/>
  <c r="AK67" i="88" s="1"/>
  <c r="U67" i="88"/>
  <c r="AJ67" i="88" s="1"/>
  <c r="T67" i="88"/>
  <c r="AI67" i="88" s="1"/>
  <c r="S67" i="88"/>
  <c r="AH67" i="88" s="1"/>
  <c r="R67" i="88"/>
  <c r="N67" i="88"/>
  <c r="O67" i="88" s="1"/>
  <c r="M67" i="88"/>
  <c r="L67" i="88"/>
  <c r="K67" i="88"/>
  <c r="J67" i="88"/>
  <c r="I67" i="88"/>
  <c r="H67" i="88"/>
  <c r="G67" i="88"/>
  <c r="F67" i="88"/>
  <c r="E67" i="88"/>
  <c r="D67" i="88"/>
  <c r="C67" i="88"/>
  <c r="B67" i="88"/>
  <c r="AO66" i="88"/>
  <c r="AL66" i="88"/>
  <c r="AG66" i="88"/>
  <c r="AD66" i="88"/>
  <c r="AE66" i="88" s="1"/>
  <c r="AC66" i="88"/>
  <c r="AB66" i="88"/>
  <c r="AQ66" i="88" s="1"/>
  <c r="AA66" i="88"/>
  <c r="AP66" i="88" s="1"/>
  <c r="Z66" i="88"/>
  <c r="Y66" i="88"/>
  <c r="AN66" i="88" s="1"/>
  <c r="X66" i="88"/>
  <c r="AM66" i="88" s="1"/>
  <c r="W66" i="88"/>
  <c r="V66" i="88"/>
  <c r="AK66" i="88" s="1"/>
  <c r="U66" i="88"/>
  <c r="AJ66" i="88" s="1"/>
  <c r="T66" i="88"/>
  <c r="AI66" i="88" s="1"/>
  <c r="S66" i="88"/>
  <c r="AH66" i="88" s="1"/>
  <c r="R66" i="88"/>
  <c r="M66" i="88"/>
  <c r="L66" i="88"/>
  <c r="K66" i="88"/>
  <c r="J66" i="88"/>
  <c r="I66" i="88"/>
  <c r="H66" i="88"/>
  <c r="G66" i="88"/>
  <c r="F66" i="88"/>
  <c r="E66" i="88"/>
  <c r="D66" i="88"/>
  <c r="C66" i="88"/>
  <c r="B66" i="88"/>
  <c r="AM65" i="88"/>
  <c r="AJ65" i="88"/>
  <c r="AD65" i="88"/>
  <c r="AE65" i="88" s="1"/>
  <c r="AC65" i="88"/>
  <c r="AB65" i="88"/>
  <c r="AQ65" i="88" s="1"/>
  <c r="AA65" i="88"/>
  <c r="AP65" i="88" s="1"/>
  <c r="Z65" i="88"/>
  <c r="AO65" i="88" s="1"/>
  <c r="Y65" i="88"/>
  <c r="AN65" i="88" s="1"/>
  <c r="X65" i="88"/>
  <c r="W65" i="88"/>
  <c r="AL65" i="88" s="1"/>
  <c r="V65" i="88"/>
  <c r="AK65" i="88" s="1"/>
  <c r="U65" i="88"/>
  <c r="T65" i="88"/>
  <c r="AI65" i="88" s="1"/>
  <c r="S65" i="88"/>
  <c r="AH65" i="88" s="1"/>
  <c r="R65" i="88"/>
  <c r="AG65" i="88" s="1"/>
  <c r="M65" i="88"/>
  <c r="AR65" i="88" s="1"/>
  <c r="L65" i="88"/>
  <c r="K65" i="88"/>
  <c r="J65" i="88"/>
  <c r="I65" i="88"/>
  <c r="H65" i="88"/>
  <c r="G65" i="88"/>
  <c r="F65" i="88"/>
  <c r="E65" i="88"/>
  <c r="D65" i="88"/>
  <c r="C65" i="88"/>
  <c r="B65" i="88"/>
  <c r="AP64" i="88"/>
  <c r="AK64" i="88"/>
  <c r="AH64" i="88"/>
  <c r="AD64" i="88"/>
  <c r="AE64" i="88" s="1"/>
  <c r="AC64" i="88"/>
  <c r="AB64" i="88"/>
  <c r="AQ64" i="88" s="1"/>
  <c r="AA64" i="88"/>
  <c r="Z64" i="88"/>
  <c r="AO64" i="88" s="1"/>
  <c r="Y64" i="88"/>
  <c r="AN64" i="88" s="1"/>
  <c r="X64" i="88"/>
  <c r="AM64" i="88" s="1"/>
  <c r="W64" i="88"/>
  <c r="AL64" i="88" s="1"/>
  <c r="V64" i="88"/>
  <c r="U64" i="88"/>
  <c r="AJ64" i="88" s="1"/>
  <c r="T64" i="88"/>
  <c r="AI64" i="88" s="1"/>
  <c r="S64" i="88"/>
  <c r="R64" i="88"/>
  <c r="AG64" i="88" s="1"/>
  <c r="M64" i="88"/>
  <c r="L64" i="88"/>
  <c r="K64" i="88"/>
  <c r="J64" i="88"/>
  <c r="I64" i="88"/>
  <c r="H64" i="88"/>
  <c r="G64" i="88"/>
  <c r="F64" i="88"/>
  <c r="E64" i="88"/>
  <c r="D64" i="88"/>
  <c r="C64" i="88"/>
  <c r="B64" i="88"/>
  <c r="AS63" i="88"/>
  <c r="AP63" i="88"/>
  <c r="AK63" i="88"/>
  <c r="AH63" i="88"/>
  <c r="AE63" i="88"/>
  <c r="AQ63" i="88"/>
  <c r="AN63" i="88"/>
  <c r="AL63" i="88"/>
  <c r="AJ63" i="88"/>
  <c r="AI63" i="88"/>
  <c r="AG63" i="88"/>
  <c r="A63" i="88"/>
  <c r="AS62" i="88"/>
  <c r="AT62" i="88" s="1"/>
  <c r="AR62" i="88"/>
  <c r="AQ62" i="88"/>
  <c r="AP62" i="88"/>
  <c r="AO62" i="88"/>
  <c r="AN62" i="88"/>
  <c r="AM62" i="88"/>
  <c r="AL62" i="88"/>
  <c r="AK62" i="88"/>
  <c r="AJ62" i="88"/>
  <c r="AI62" i="88"/>
  <c r="AH62" i="88"/>
  <c r="AG62" i="88"/>
  <c r="AE62" i="88"/>
  <c r="O62" i="88"/>
  <c r="AS61" i="88"/>
  <c r="AT61" i="88" s="1"/>
  <c r="AR61" i="88"/>
  <c r="AQ61" i="88"/>
  <c r="AP61" i="88"/>
  <c r="AO61" i="88"/>
  <c r="AN61" i="88"/>
  <c r="AM61" i="88"/>
  <c r="AL61" i="88"/>
  <c r="AK61" i="88"/>
  <c r="AJ61" i="88"/>
  <c r="AI61" i="88"/>
  <c r="AH61" i="88"/>
  <c r="AG61" i="88"/>
  <c r="AE61" i="88"/>
  <c r="O61" i="88"/>
  <c r="AR60" i="88"/>
  <c r="AQ60" i="88"/>
  <c r="AP60" i="88"/>
  <c r="AO60" i="88"/>
  <c r="AN60" i="88"/>
  <c r="AM60" i="88"/>
  <c r="AL60" i="88"/>
  <c r="AK60" i="88"/>
  <c r="AJ60" i="88"/>
  <c r="AI60" i="88"/>
  <c r="AH60" i="88"/>
  <c r="AG60" i="88"/>
  <c r="AE60" i="88"/>
  <c r="O60" i="88"/>
  <c r="AR59" i="88"/>
  <c r="AQ59" i="88"/>
  <c r="AP59" i="88"/>
  <c r="AO59" i="88"/>
  <c r="AN59" i="88"/>
  <c r="AM59" i="88"/>
  <c r="AL59" i="88"/>
  <c r="AK59" i="88"/>
  <c r="AJ59" i="88"/>
  <c r="AI59" i="88"/>
  <c r="AH59" i="88"/>
  <c r="AG59" i="88"/>
  <c r="AE59" i="88"/>
  <c r="O59" i="88"/>
  <c r="AR58" i="88"/>
  <c r="AQ58" i="88"/>
  <c r="AP58" i="88"/>
  <c r="AO58" i="88"/>
  <c r="AN58" i="88"/>
  <c r="AM58" i="88"/>
  <c r="AL58" i="88"/>
  <c r="AK58" i="88"/>
  <c r="AJ58" i="88"/>
  <c r="AI58" i="88"/>
  <c r="AH58" i="88"/>
  <c r="AG58" i="88"/>
  <c r="AE58" i="88"/>
  <c r="O58" i="88"/>
  <c r="AR57" i="88"/>
  <c r="AQ57" i="88"/>
  <c r="AP57" i="88"/>
  <c r="AO57" i="88"/>
  <c r="AN57" i="88"/>
  <c r="AM57" i="88"/>
  <c r="AL57" i="88"/>
  <c r="AK57" i="88"/>
  <c r="AJ57" i="88"/>
  <c r="AI57" i="88"/>
  <c r="AH57" i="88"/>
  <c r="AG57" i="88"/>
  <c r="AE57" i="88"/>
  <c r="O57" i="88"/>
  <c r="AR56" i="88"/>
  <c r="AQ56" i="88"/>
  <c r="AP56" i="88"/>
  <c r="AO56" i="88"/>
  <c r="AN56" i="88"/>
  <c r="AM56" i="88"/>
  <c r="AL56" i="88"/>
  <c r="AK56" i="88"/>
  <c r="AJ56" i="88"/>
  <c r="AI56" i="88"/>
  <c r="AH56" i="88"/>
  <c r="AG56" i="88"/>
  <c r="AE56" i="88"/>
  <c r="O56" i="88"/>
  <c r="AR55" i="88"/>
  <c r="AQ55" i="88"/>
  <c r="AP55" i="88"/>
  <c r="AO55" i="88"/>
  <c r="AN55" i="88"/>
  <c r="AM55" i="88"/>
  <c r="AL55" i="88"/>
  <c r="AK55" i="88"/>
  <c r="AJ55" i="88"/>
  <c r="AI55" i="88"/>
  <c r="AH55" i="88"/>
  <c r="AG55" i="88"/>
  <c r="AE55" i="88"/>
  <c r="O55" i="88"/>
  <c r="AR54" i="88"/>
  <c r="AQ54" i="88"/>
  <c r="AP54" i="88"/>
  <c r="AO54" i="88"/>
  <c r="AN54" i="88"/>
  <c r="AM54" i="88"/>
  <c r="AL54" i="88"/>
  <c r="AK54" i="88"/>
  <c r="AJ54" i="88"/>
  <c r="AI54" i="88"/>
  <c r="AH54" i="88"/>
  <c r="AG54" i="88"/>
  <c r="AE54" i="88"/>
  <c r="O54" i="88"/>
  <c r="AR53" i="88"/>
  <c r="AQ53" i="88"/>
  <c r="AP53" i="88"/>
  <c r="AO53" i="88"/>
  <c r="AN53" i="88"/>
  <c r="AM53" i="88"/>
  <c r="AL53" i="88"/>
  <c r="AK53" i="88"/>
  <c r="AJ53" i="88"/>
  <c r="AI53" i="88"/>
  <c r="AH53" i="88"/>
  <c r="AG53" i="88"/>
  <c r="AE53" i="88"/>
  <c r="O53" i="88"/>
  <c r="AR52" i="88"/>
  <c r="AQ52" i="88"/>
  <c r="AP52" i="88"/>
  <c r="AO52" i="88"/>
  <c r="AN52" i="88"/>
  <c r="AM52" i="88"/>
  <c r="AL52" i="88"/>
  <c r="AK52" i="88"/>
  <c r="AJ52" i="88"/>
  <c r="AI52" i="88"/>
  <c r="AH52" i="88"/>
  <c r="AG52" i="88"/>
  <c r="AE52" i="88"/>
  <c r="O52" i="88"/>
  <c r="AS51" i="88"/>
  <c r="AR51" i="88"/>
  <c r="AQ51" i="88"/>
  <c r="AP51" i="88"/>
  <c r="AO51" i="88"/>
  <c r="AN51" i="88"/>
  <c r="AM51" i="88"/>
  <c r="AL51" i="88"/>
  <c r="AK51" i="88"/>
  <c r="AJ51" i="88"/>
  <c r="AI51" i="88"/>
  <c r="AH51" i="88"/>
  <c r="AG51" i="88"/>
  <c r="AE51" i="88"/>
  <c r="O51" i="88"/>
  <c r="AT48" i="88"/>
  <c r="AS45" i="88"/>
  <c r="AQ45" i="88"/>
  <c r="AL45" i="88"/>
  <c r="AI45" i="88"/>
  <c r="AD45" i="88"/>
  <c r="AE45" i="88" s="1"/>
  <c r="AC45" i="88"/>
  <c r="AR45" i="88" s="1"/>
  <c r="AB45" i="88"/>
  <c r="AA45" i="88"/>
  <c r="AP45" i="88" s="1"/>
  <c r="Z45" i="88"/>
  <c r="AO45" i="88" s="1"/>
  <c r="Y45" i="88"/>
  <c r="X45" i="88"/>
  <c r="W45" i="88"/>
  <c r="V45" i="88"/>
  <c r="AK45" i="88" s="1"/>
  <c r="U45" i="88"/>
  <c r="AJ45" i="88" s="1"/>
  <c r="T45" i="88"/>
  <c r="S45" i="88"/>
  <c r="AH45" i="88" s="1"/>
  <c r="R45" i="88"/>
  <c r="AG45" i="88" s="1"/>
  <c r="N45" i="88"/>
  <c r="O45" i="88" s="1"/>
  <c r="M45" i="88"/>
  <c r="L45" i="88"/>
  <c r="K45" i="88"/>
  <c r="J45" i="88"/>
  <c r="I45" i="88"/>
  <c r="AN45" i="88" s="1"/>
  <c r="H45" i="88"/>
  <c r="AM45" i="88" s="1"/>
  <c r="G45" i="88"/>
  <c r="F45" i="88"/>
  <c r="E45" i="88"/>
  <c r="D45" i="88"/>
  <c r="C45" i="88"/>
  <c r="B45" i="88"/>
  <c r="AQ44" i="88"/>
  <c r="AJ44" i="88"/>
  <c r="AI44" i="88"/>
  <c r="AE44" i="88"/>
  <c r="AC44" i="88"/>
  <c r="AR44" i="88" s="1"/>
  <c r="AB44" i="88"/>
  <c r="AA44" i="88"/>
  <c r="AP44" i="88" s="1"/>
  <c r="Z44" i="88"/>
  <c r="AO44" i="88" s="1"/>
  <c r="Y44" i="88"/>
  <c r="AN44" i="88" s="1"/>
  <c r="X44" i="88"/>
  <c r="W44" i="88"/>
  <c r="V44" i="88"/>
  <c r="AK44" i="88" s="1"/>
  <c r="U44" i="88"/>
  <c r="T44" i="88"/>
  <c r="S44" i="88"/>
  <c r="AH44" i="88" s="1"/>
  <c r="R44" i="88"/>
  <c r="AG44" i="88" s="1"/>
  <c r="O44" i="88"/>
  <c r="N44" i="88"/>
  <c r="M44" i="88"/>
  <c r="L44" i="88"/>
  <c r="K44" i="88"/>
  <c r="J44" i="88"/>
  <c r="I44" i="88"/>
  <c r="H44" i="88"/>
  <c r="AM44" i="88" s="1"/>
  <c r="G44" i="88"/>
  <c r="AL44" i="88" s="1"/>
  <c r="F44" i="88"/>
  <c r="E44" i="88"/>
  <c r="D44" i="88"/>
  <c r="C44" i="88"/>
  <c r="B44" i="88"/>
  <c r="AQ43" i="88"/>
  <c r="AP43" i="88"/>
  <c r="AI43" i="88"/>
  <c r="AH43" i="88"/>
  <c r="AE43" i="88"/>
  <c r="AC43" i="88"/>
  <c r="AB43" i="88"/>
  <c r="AA43" i="88"/>
  <c r="Z43" i="88"/>
  <c r="AO43" i="88" s="1"/>
  <c r="Y43" i="88"/>
  <c r="AN43" i="88" s="1"/>
  <c r="X43" i="88"/>
  <c r="AM43" i="88" s="1"/>
  <c r="W43" i="88"/>
  <c r="V43" i="88"/>
  <c r="U43" i="88"/>
  <c r="AJ43" i="88" s="1"/>
  <c r="T43" i="88"/>
  <c r="S43" i="88"/>
  <c r="R43" i="88"/>
  <c r="AG43" i="88" s="1"/>
  <c r="N43" i="88"/>
  <c r="O43" i="88" s="1"/>
  <c r="M43" i="88"/>
  <c r="L43" i="88"/>
  <c r="K43" i="88"/>
  <c r="J43" i="88"/>
  <c r="I43" i="88"/>
  <c r="H43" i="88"/>
  <c r="G43" i="88"/>
  <c r="AL43" i="88" s="1"/>
  <c r="F43" i="88"/>
  <c r="AK43" i="88" s="1"/>
  <c r="E43" i="88"/>
  <c r="D43" i="88"/>
  <c r="C43" i="88"/>
  <c r="B43" i="88"/>
  <c r="AP42" i="88"/>
  <c r="AO42" i="88"/>
  <c r="AH42" i="88"/>
  <c r="AG42" i="88"/>
  <c r="AE42" i="88"/>
  <c r="AC42" i="88"/>
  <c r="AB42" i="88"/>
  <c r="AQ42" i="88" s="1"/>
  <c r="AA42" i="88"/>
  <c r="Z42" i="88"/>
  <c r="Y42" i="88"/>
  <c r="AN42" i="88" s="1"/>
  <c r="X42" i="88"/>
  <c r="AM42" i="88" s="1"/>
  <c r="W42" i="88"/>
  <c r="AL42" i="88" s="1"/>
  <c r="V42" i="88"/>
  <c r="U42" i="88"/>
  <c r="T42" i="88"/>
  <c r="AI42" i="88" s="1"/>
  <c r="S42" i="88"/>
  <c r="R42" i="88"/>
  <c r="N42" i="88"/>
  <c r="O42" i="88" s="1"/>
  <c r="M42" i="88"/>
  <c r="AR42" i="88" s="1"/>
  <c r="L42" i="88"/>
  <c r="K42" i="88"/>
  <c r="J42" i="88"/>
  <c r="I42" i="88"/>
  <c r="H42" i="88"/>
  <c r="G42" i="88"/>
  <c r="F42" i="88"/>
  <c r="AK42" i="88" s="1"/>
  <c r="E42" i="88"/>
  <c r="AJ42" i="88" s="1"/>
  <c r="D42" i="88"/>
  <c r="C42" i="88"/>
  <c r="B42" i="88"/>
  <c r="AP41" i="88"/>
  <c r="AH41" i="88"/>
  <c r="AR41" i="88"/>
  <c r="AQ41" i="88"/>
  <c r="AJ41" i="88"/>
  <c r="AI41" i="88"/>
  <c r="AG41" i="88"/>
  <c r="AM41" i="88"/>
  <c r="AL41" i="88"/>
  <c r="A41" i="88"/>
  <c r="AR40" i="88"/>
  <c r="AQ40" i="88"/>
  <c r="AP40" i="88"/>
  <c r="AO40" i="88"/>
  <c r="AN40" i="88"/>
  <c r="AM40" i="88"/>
  <c r="AL40" i="88"/>
  <c r="AK40" i="88"/>
  <c r="AJ40" i="88"/>
  <c r="AI40" i="88"/>
  <c r="AH40" i="88"/>
  <c r="AG40" i="88"/>
  <c r="AE40" i="88"/>
  <c r="O40" i="88"/>
  <c r="AR39" i="88"/>
  <c r="AQ39" i="88"/>
  <c r="AP39" i="88"/>
  <c r="AO39" i="88"/>
  <c r="AN39" i="88"/>
  <c r="AM39" i="88"/>
  <c r="AL39" i="88"/>
  <c r="AK39" i="88"/>
  <c r="AJ39" i="88"/>
  <c r="AI39" i="88"/>
  <c r="AH39" i="88"/>
  <c r="AG39" i="88"/>
  <c r="AE39" i="88"/>
  <c r="O39" i="88"/>
  <c r="AR38" i="88"/>
  <c r="AQ38" i="88"/>
  <c r="AP38" i="88"/>
  <c r="AO38" i="88"/>
  <c r="AN38" i="88"/>
  <c r="AM38" i="88"/>
  <c r="AL38" i="88"/>
  <c r="AK38" i="88"/>
  <c r="AJ38" i="88"/>
  <c r="AI38" i="88"/>
  <c r="AH38" i="88"/>
  <c r="AG38" i="88"/>
  <c r="AE38" i="88"/>
  <c r="O38" i="88"/>
  <c r="AR37" i="88"/>
  <c r="AQ37" i="88"/>
  <c r="AP37" i="88"/>
  <c r="AO37" i="88"/>
  <c r="AN37" i="88"/>
  <c r="AM37" i="88"/>
  <c r="AL37" i="88"/>
  <c r="AK37" i="88"/>
  <c r="AJ37" i="88"/>
  <c r="AI37" i="88"/>
  <c r="AH37" i="88"/>
  <c r="AG37" i="88"/>
  <c r="AE37" i="88"/>
  <c r="O37" i="88"/>
  <c r="AR36" i="88"/>
  <c r="AQ36" i="88"/>
  <c r="AP36" i="88"/>
  <c r="AO36" i="88"/>
  <c r="AN36" i="88"/>
  <c r="AM36" i="88"/>
  <c r="AL36" i="88"/>
  <c r="AK36" i="88"/>
  <c r="AJ36" i="88"/>
  <c r="AI36" i="88"/>
  <c r="AH36" i="88"/>
  <c r="AG36" i="88"/>
  <c r="AE36" i="88"/>
  <c r="O36" i="88"/>
  <c r="AR35" i="88"/>
  <c r="AQ35" i="88"/>
  <c r="AP35" i="88"/>
  <c r="AO35" i="88"/>
  <c r="AN35" i="88"/>
  <c r="AM35" i="88"/>
  <c r="AL35" i="88"/>
  <c r="AK35" i="88"/>
  <c r="AJ35" i="88"/>
  <c r="AI35" i="88"/>
  <c r="AH35" i="88"/>
  <c r="AG35" i="88"/>
  <c r="AE35" i="88"/>
  <c r="O35" i="88"/>
  <c r="AR34" i="88"/>
  <c r="AQ34" i="88"/>
  <c r="AP34" i="88"/>
  <c r="AO34" i="88"/>
  <c r="AN34" i="88"/>
  <c r="AM34" i="88"/>
  <c r="AL34" i="88"/>
  <c r="AK34" i="88"/>
  <c r="AJ34" i="88"/>
  <c r="AI34" i="88"/>
  <c r="AH34" i="88"/>
  <c r="AG34" i="88"/>
  <c r="AE34" i="88"/>
  <c r="O34" i="88"/>
  <c r="AR33" i="88"/>
  <c r="AQ33" i="88"/>
  <c r="AP33" i="88"/>
  <c r="AO33" i="88"/>
  <c r="AN33" i="88"/>
  <c r="AM33" i="88"/>
  <c r="AL33" i="88"/>
  <c r="AK33" i="88"/>
  <c r="AJ33" i="88"/>
  <c r="AI33" i="88"/>
  <c r="AH33" i="88"/>
  <c r="AG33" i="88"/>
  <c r="AE33" i="88"/>
  <c r="O33" i="88"/>
  <c r="AR32" i="88"/>
  <c r="AQ32" i="88"/>
  <c r="AP32" i="88"/>
  <c r="AO32" i="88"/>
  <c r="AN32" i="88"/>
  <c r="AM32" i="88"/>
  <c r="AL32" i="88"/>
  <c r="AK32" i="88"/>
  <c r="AJ32" i="88"/>
  <c r="AI32" i="88"/>
  <c r="AH32" i="88"/>
  <c r="AG32" i="88"/>
  <c r="AE32" i="88"/>
  <c r="O32" i="88"/>
  <c r="AR31" i="88"/>
  <c r="AQ31" i="88"/>
  <c r="AP31" i="88"/>
  <c r="AO31" i="88"/>
  <c r="AN31" i="88"/>
  <c r="AM31" i="88"/>
  <c r="AL31" i="88"/>
  <c r="AK31" i="88"/>
  <c r="AJ31" i="88"/>
  <c r="AI31" i="88"/>
  <c r="AH31" i="88"/>
  <c r="AG31" i="88"/>
  <c r="AE31" i="88"/>
  <c r="O31" i="88"/>
  <c r="AR30" i="88"/>
  <c r="AQ30" i="88"/>
  <c r="AP30" i="88"/>
  <c r="AO30" i="88"/>
  <c r="AN30" i="88"/>
  <c r="AM30" i="88"/>
  <c r="AL30" i="88"/>
  <c r="AK30" i="88"/>
  <c r="AJ30" i="88"/>
  <c r="AI30" i="88"/>
  <c r="AH30" i="88"/>
  <c r="AG30" i="88"/>
  <c r="AE30" i="88"/>
  <c r="O30" i="88"/>
  <c r="AS29" i="88"/>
  <c r="AR29" i="88"/>
  <c r="AQ29" i="88"/>
  <c r="AP29" i="88"/>
  <c r="AO29" i="88"/>
  <c r="AN29" i="88"/>
  <c r="AM29" i="88"/>
  <c r="AL29" i="88"/>
  <c r="AK29" i="88"/>
  <c r="AJ29" i="88"/>
  <c r="AI29" i="88"/>
  <c r="AH29" i="88"/>
  <c r="AG29" i="88"/>
  <c r="AE29" i="88"/>
  <c r="O29" i="88"/>
  <c r="AT26" i="88"/>
  <c r="AS23" i="88"/>
  <c r="AT23" i="88" s="1"/>
  <c r="AQ23" i="88"/>
  <c r="AN23" i="88"/>
  <c r="AI23" i="88"/>
  <c r="AD23" i="88"/>
  <c r="AE23" i="88" s="1"/>
  <c r="AC23" i="88"/>
  <c r="AB23" i="88"/>
  <c r="AA23" i="88"/>
  <c r="AP23" i="88" s="1"/>
  <c r="Z23" i="88"/>
  <c r="AO23" i="88" s="1"/>
  <c r="Y23" i="88"/>
  <c r="X23" i="88"/>
  <c r="AM23" i="88" s="1"/>
  <c r="W23" i="88"/>
  <c r="AL23" i="88" s="1"/>
  <c r="V23" i="88"/>
  <c r="U23" i="88"/>
  <c r="AJ23" i="88" s="1"/>
  <c r="T23" i="88"/>
  <c r="S23" i="88"/>
  <c r="AH23" i="88" s="1"/>
  <c r="R23" i="88"/>
  <c r="AG23" i="88" s="1"/>
  <c r="N23" i="88"/>
  <c r="O23" i="88" s="1"/>
  <c r="M23" i="88"/>
  <c r="L23" i="88"/>
  <c r="K23" i="88"/>
  <c r="J23" i="88"/>
  <c r="I23" i="88"/>
  <c r="H23" i="88"/>
  <c r="G23" i="88"/>
  <c r="F23" i="88"/>
  <c r="AK23" i="88" s="1"/>
  <c r="E23" i="88"/>
  <c r="D23" i="88"/>
  <c r="C23" i="88"/>
  <c r="B23" i="88"/>
  <c r="AQ22" i="88"/>
  <c r="AN22" i="88"/>
  <c r="AI22" i="88"/>
  <c r="AE22" i="88"/>
  <c r="AD22" i="88"/>
  <c r="AC22" i="88"/>
  <c r="AB22" i="88"/>
  <c r="AA22" i="88"/>
  <c r="AP22" i="88" s="1"/>
  <c r="Z22" i="88"/>
  <c r="AO22" i="88" s="1"/>
  <c r="Y22" i="88"/>
  <c r="X22" i="88"/>
  <c r="AM22" i="88" s="1"/>
  <c r="W22" i="88"/>
  <c r="AL22" i="88" s="1"/>
  <c r="V22" i="88"/>
  <c r="U22" i="88"/>
  <c r="AJ22" i="88" s="1"/>
  <c r="T22" i="88"/>
  <c r="S22" i="88"/>
  <c r="AH22" i="88" s="1"/>
  <c r="R22" i="88"/>
  <c r="AG22" i="88" s="1"/>
  <c r="N22" i="88"/>
  <c r="O22" i="88" s="1"/>
  <c r="M22" i="88"/>
  <c r="AR22" i="88" s="1"/>
  <c r="L22" i="88"/>
  <c r="K22" i="88"/>
  <c r="J22" i="88"/>
  <c r="I22" i="88"/>
  <c r="H22" i="88"/>
  <c r="G22" i="88"/>
  <c r="F22" i="88"/>
  <c r="AK22" i="88" s="1"/>
  <c r="E22" i="88"/>
  <c r="D22" i="88"/>
  <c r="C22" i="88"/>
  <c r="B22" i="88"/>
  <c r="AQ21" i="88"/>
  <c r="AN21" i="88"/>
  <c r="AI21" i="88"/>
  <c r="AD21" i="88"/>
  <c r="AE21" i="88" s="1"/>
  <c r="AC21" i="88"/>
  <c r="AB21" i="88"/>
  <c r="AA21" i="88"/>
  <c r="AP21" i="88" s="1"/>
  <c r="Z21" i="88"/>
  <c r="AO21" i="88" s="1"/>
  <c r="Y21" i="88"/>
  <c r="X21" i="88"/>
  <c r="AM21" i="88" s="1"/>
  <c r="W21" i="88"/>
  <c r="AL21" i="88" s="1"/>
  <c r="V21" i="88"/>
  <c r="U21" i="88"/>
  <c r="AJ21" i="88" s="1"/>
  <c r="T21" i="88"/>
  <c r="S21" i="88"/>
  <c r="AH21" i="88" s="1"/>
  <c r="R21" i="88"/>
  <c r="AG21" i="88" s="1"/>
  <c r="N21" i="88"/>
  <c r="O21" i="88" s="1"/>
  <c r="M21" i="88"/>
  <c r="L21" i="88"/>
  <c r="K21" i="88"/>
  <c r="J21" i="88"/>
  <c r="I21" i="88"/>
  <c r="H21" i="88"/>
  <c r="G21" i="88"/>
  <c r="F21" i="88"/>
  <c r="AK21" i="88" s="1"/>
  <c r="E21" i="88"/>
  <c r="D21" i="88"/>
  <c r="C21" i="88"/>
  <c r="B21" i="88"/>
  <c r="AQ20" i="88"/>
  <c r="AO20" i="88"/>
  <c r="AN20" i="88"/>
  <c r="AI20" i="88"/>
  <c r="AG20" i="88"/>
  <c r="AD20" i="88"/>
  <c r="AE20" i="88" s="1"/>
  <c r="AC20" i="88"/>
  <c r="AB20" i="88"/>
  <c r="AA20" i="88"/>
  <c r="AP20" i="88" s="1"/>
  <c r="Z20" i="88"/>
  <c r="Y20" i="88"/>
  <c r="X20" i="88"/>
  <c r="AM20" i="88" s="1"/>
  <c r="W20" i="88"/>
  <c r="AL20" i="88" s="1"/>
  <c r="V20" i="88"/>
  <c r="U20" i="88"/>
  <c r="AJ20" i="88" s="1"/>
  <c r="T20" i="88"/>
  <c r="S20" i="88"/>
  <c r="AH20" i="88" s="1"/>
  <c r="R20" i="88"/>
  <c r="N20" i="88"/>
  <c r="O20" i="88" s="1"/>
  <c r="M20" i="88"/>
  <c r="L20" i="88"/>
  <c r="K20" i="88"/>
  <c r="J20" i="88"/>
  <c r="I20" i="88"/>
  <c r="H20" i="88"/>
  <c r="G20" i="88"/>
  <c r="F20" i="88"/>
  <c r="AK20" i="88" s="1"/>
  <c r="E20" i="88"/>
  <c r="D20" i="88"/>
  <c r="C20" i="88"/>
  <c r="B20" i="88"/>
  <c r="AQ19" i="88"/>
  <c r="AP19" i="88"/>
  <c r="AI19" i="88"/>
  <c r="AH19" i="88"/>
  <c r="AR19" i="88"/>
  <c r="AO19" i="88"/>
  <c r="AN19" i="88"/>
  <c r="AJ19" i="88"/>
  <c r="O19" i="88"/>
  <c r="AR18" i="88"/>
  <c r="AQ18" i="88"/>
  <c r="AP18" i="88"/>
  <c r="AO18" i="88"/>
  <c r="AN18" i="88"/>
  <c r="AM18" i="88"/>
  <c r="AL18" i="88"/>
  <c r="AK18" i="88"/>
  <c r="AJ18" i="88"/>
  <c r="AI18" i="88"/>
  <c r="AH18" i="88"/>
  <c r="AG18" i="88"/>
  <c r="AE18" i="88"/>
  <c r="O18" i="88"/>
  <c r="AR17" i="88"/>
  <c r="AQ17" i="88"/>
  <c r="AP17" i="88"/>
  <c r="AO17" i="88"/>
  <c r="AN17" i="88"/>
  <c r="AM17" i="88"/>
  <c r="AL17" i="88"/>
  <c r="AK17" i="88"/>
  <c r="AJ17" i="88"/>
  <c r="AI17" i="88"/>
  <c r="AH17" i="88"/>
  <c r="AG17" i="88"/>
  <c r="AE17" i="88"/>
  <c r="O17" i="88"/>
  <c r="AR16" i="88"/>
  <c r="AQ16" i="88"/>
  <c r="AP16" i="88"/>
  <c r="AO16" i="88"/>
  <c r="AN16" i="88"/>
  <c r="AM16" i="88"/>
  <c r="AL16" i="88"/>
  <c r="AK16" i="88"/>
  <c r="AJ16" i="88"/>
  <c r="AI16" i="88"/>
  <c r="AH16" i="88"/>
  <c r="AG16" i="88"/>
  <c r="AE16" i="88"/>
  <c r="O16" i="88"/>
  <c r="AR15" i="88"/>
  <c r="AQ15" i="88"/>
  <c r="AP15" i="88"/>
  <c r="AO15" i="88"/>
  <c r="AN15" i="88"/>
  <c r="AM15" i="88"/>
  <c r="AL15" i="88"/>
  <c r="AK15" i="88"/>
  <c r="AJ15" i="88"/>
  <c r="AI15" i="88"/>
  <c r="AH15" i="88"/>
  <c r="AG15" i="88"/>
  <c r="AE15" i="88"/>
  <c r="O15" i="88"/>
  <c r="AR14" i="88"/>
  <c r="AQ14" i="88"/>
  <c r="AP14" i="88"/>
  <c r="AO14" i="88"/>
  <c r="AN14" i="88"/>
  <c r="AM14" i="88"/>
  <c r="AL14" i="88"/>
  <c r="AK14" i="88"/>
  <c r="AJ14" i="88"/>
  <c r="AI14" i="88"/>
  <c r="AH14" i="88"/>
  <c r="AG14" i="88"/>
  <c r="AE14" i="88"/>
  <c r="O14" i="88"/>
  <c r="AR13" i="88"/>
  <c r="AQ13" i="88"/>
  <c r="AP13" i="88"/>
  <c r="AO13" i="88"/>
  <c r="AN13" i="88"/>
  <c r="AM13" i="88"/>
  <c r="AL13" i="88"/>
  <c r="AK13" i="88"/>
  <c r="AJ13" i="88"/>
  <c r="AI13" i="88"/>
  <c r="AH13" i="88"/>
  <c r="AG13" i="88"/>
  <c r="AE13" i="88"/>
  <c r="O13" i="88"/>
  <c r="AR12" i="88"/>
  <c r="AQ12" i="88"/>
  <c r="AP12" i="88"/>
  <c r="AO12" i="88"/>
  <c r="AN12" i="88"/>
  <c r="AM12" i="88"/>
  <c r="AL12" i="88"/>
  <c r="AK12" i="88"/>
  <c r="AJ12" i="88"/>
  <c r="AI12" i="88"/>
  <c r="AH12" i="88"/>
  <c r="AG12" i="88"/>
  <c r="AE12" i="88"/>
  <c r="O12" i="88"/>
  <c r="AR11" i="88"/>
  <c r="AQ11" i="88"/>
  <c r="AP11" i="88"/>
  <c r="AO11" i="88"/>
  <c r="AN11" i="88"/>
  <c r="AM11" i="88"/>
  <c r="AL11" i="88"/>
  <c r="AK11" i="88"/>
  <c r="AJ11" i="88"/>
  <c r="AI11" i="88"/>
  <c r="AH11" i="88"/>
  <c r="AG11" i="88"/>
  <c r="AE11" i="88"/>
  <c r="O11" i="88"/>
  <c r="AR10" i="88"/>
  <c r="AQ10" i="88"/>
  <c r="AP10" i="88"/>
  <c r="AO10" i="88"/>
  <c r="AN10" i="88"/>
  <c r="AM10" i="88"/>
  <c r="AL10" i="88"/>
  <c r="AK10" i="88"/>
  <c r="AJ10" i="88"/>
  <c r="AI10" i="88"/>
  <c r="AH10" i="88"/>
  <c r="AG10" i="88"/>
  <c r="AE10" i="88"/>
  <c r="O10" i="88"/>
  <c r="AR9" i="88"/>
  <c r="AQ9" i="88"/>
  <c r="AP9" i="88"/>
  <c r="AO9" i="88"/>
  <c r="AN9" i="88"/>
  <c r="AM9" i="88"/>
  <c r="AL9" i="88"/>
  <c r="AK9" i="88"/>
  <c r="AJ9" i="88"/>
  <c r="AI9" i="88"/>
  <c r="AH9" i="88"/>
  <c r="AG9" i="88"/>
  <c r="AE9" i="88"/>
  <c r="O9" i="88"/>
  <c r="AR8" i="88"/>
  <c r="AQ8" i="88"/>
  <c r="AP8" i="88"/>
  <c r="AO8" i="88"/>
  <c r="AN8" i="88"/>
  <c r="AM8" i="88"/>
  <c r="AL8" i="88"/>
  <c r="AK8" i="88"/>
  <c r="AJ8" i="88"/>
  <c r="AI8" i="88"/>
  <c r="AH8" i="88"/>
  <c r="AG8" i="88"/>
  <c r="AE8" i="88"/>
  <c r="O8" i="88"/>
  <c r="AS7" i="88"/>
  <c r="AR7" i="88"/>
  <c r="AQ7" i="88"/>
  <c r="AP7" i="88"/>
  <c r="AO7" i="88"/>
  <c r="AN7" i="88"/>
  <c r="AM7" i="88"/>
  <c r="AL7" i="88"/>
  <c r="AK7" i="88"/>
  <c r="AJ7" i="88"/>
  <c r="AI7" i="88"/>
  <c r="AH7" i="88"/>
  <c r="AG7" i="88"/>
  <c r="AE7" i="88"/>
  <c r="O7" i="88"/>
  <c r="S34" i="87"/>
  <c r="R34" i="87"/>
  <c r="F34" i="87"/>
  <c r="E34" i="87"/>
  <c r="D34" i="87"/>
  <c r="C34" i="87"/>
  <c r="B34" i="87"/>
  <c r="J33" i="87"/>
  <c r="I33" i="87"/>
  <c r="U32" i="87"/>
  <c r="T32" i="87"/>
  <c r="S32" i="87"/>
  <c r="S33" i="87" s="1"/>
  <c r="R32" i="87"/>
  <c r="P32" i="87"/>
  <c r="P33" i="87" s="1"/>
  <c r="O32" i="87"/>
  <c r="O33" i="87" s="1"/>
  <c r="N32" i="87"/>
  <c r="N33" i="87" s="1"/>
  <c r="M32" i="87"/>
  <c r="L32" i="87"/>
  <c r="M33" i="87" s="1"/>
  <c r="K32" i="87"/>
  <c r="K33" i="87" s="1"/>
  <c r="J32" i="87"/>
  <c r="I32" i="87"/>
  <c r="H32" i="87"/>
  <c r="H33" i="87" s="1"/>
  <c r="G32" i="87"/>
  <c r="G33" i="87" s="1"/>
  <c r="F32" i="87"/>
  <c r="F33" i="87" s="1"/>
  <c r="E32" i="87"/>
  <c r="D32" i="87"/>
  <c r="E33" i="87" s="1"/>
  <c r="C32" i="87"/>
  <c r="C33" i="87" s="1"/>
  <c r="B32" i="87"/>
  <c r="U31" i="87"/>
  <c r="S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U29" i="87"/>
  <c r="S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R26" i="87"/>
  <c r="Q26" i="87"/>
  <c r="U23" i="87"/>
  <c r="T23" i="87"/>
  <c r="S23" i="87"/>
  <c r="R23" i="87"/>
  <c r="F23" i="87"/>
  <c r="E23" i="87"/>
  <c r="D23" i="87"/>
  <c r="C23" i="87"/>
  <c r="B23" i="87"/>
  <c r="L22" i="87"/>
  <c r="D22" i="87"/>
  <c r="U21" i="87"/>
  <c r="T21" i="87"/>
  <c r="S21" i="87"/>
  <c r="R21" i="87"/>
  <c r="P21" i="87"/>
  <c r="O21" i="87"/>
  <c r="N21" i="87"/>
  <c r="N22" i="87" s="1"/>
  <c r="M21" i="87"/>
  <c r="M22" i="87" s="1"/>
  <c r="L21" i="87"/>
  <c r="K21" i="87"/>
  <c r="K22" i="87" s="1"/>
  <c r="J21" i="87"/>
  <c r="J22" i="87" s="1"/>
  <c r="I21" i="87"/>
  <c r="I22" i="87" s="1"/>
  <c r="H21" i="87"/>
  <c r="G21" i="87"/>
  <c r="H22" i="87" s="1"/>
  <c r="F21" i="87"/>
  <c r="F22" i="87" s="1"/>
  <c r="E21" i="87"/>
  <c r="E22" i="87" s="1"/>
  <c r="D21" i="87"/>
  <c r="C21" i="87"/>
  <c r="C22" i="87" s="1"/>
  <c r="B21" i="87"/>
  <c r="U20" i="87"/>
  <c r="S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U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R15" i="87"/>
  <c r="Q15" i="87"/>
  <c r="AJ14" i="87"/>
  <c r="R14" i="87"/>
  <c r="R25" i="87" s="1"/>
  <c r="AJ13" i="87"/>
  <c r="AJ12" i="87"/>
  <c r="U12" i="87"/>
  <c r="T12" i="87"/>
  <c r="S12" i="87"/>
  <c r="R12" i="87"/>
  <c r="F12" i="87"/>
  <c r="E12" i="87"/>
  <c r="D12" i="87"/>
  <c r="C12" i="87"/>
  <c r="B12" i="87"/>
  <c r="AJ11" i="87"/>
  <c r="O11" i="87"/>
  <c r="G11" i="87"/>
  <c r="AJ10" i="87"/>
  <c r="U10" i="87"/>
  <c r="T10" i="87"/>
  <c r="S10" i="87"/>
  <c r="R10" i="87"/>
  <c r="P10" i="87"/>
  <c r="P11" i="87" s="1"/>
  <c r="O10" i="87"/>
  <c r="N10" i="87"/>
  <c r="N11" i="87" s="1"/>
  <c r="M10" i="87"/>
  <c r="M11" i="87" s="1"/>
  <c r="L10" i="87"/>
  <c r="L11" i="87" s="1"/>
  <c r="K10" i="87"/>
  <c r="K11" i="87" s="1"/>
  <c r="J10" i="87"/>
  <c r="J11" i="87" s="1"/>
  <c r="I10" i="87"/>
  <c r="I11" i="87" s="1"/>
  <c r="H10" i="87"/>
  <c r="H11" i="87" s="1"/>
  <c r="G10" i="87"/>
  <c r="F10" i="87"/>
  <c r="F11" i="87" s="1"/>
  <c r="E10" i="87"/>
  <c r="E11" i="87" s="1"/>
  <c r="D10" i="87"/>
  <c r="D11" i="87" s="1"/>
  <c r="C10" i="87"/>
  <c r="C11" i="87" s="1"/>
  <c r="B10" i="87"/>
  <c r="AJ9" i="87"/>
  <c r="U9" i="87"/>
  <c r="S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S7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U33" i="87" l="1"/>
  <c r="P22" i="87"/>
  <c r="AR42" i="89"/>
  <c r="AT29" i="89"/>
  <c r="AR44" i="89"/>
  <c r="AR22" i="89"/>
  <c r="AR21" i="89"/>
  <c r="AR23" i="89"/>
  <c r="AR65" i="89"/>
  <c r="AR66" i="89"/>
  <c r="AR67" i="89"/>
  <c r="AT63" i="89"/>
  <c r="AR43" i="89"/>
  <c r="AR45" i="89"/>
  <c r="AR20" i="89"/>
  <c r="AR63" i="88"/>
  <c r="AT63" i="88" s="1"/>
  <c r="AT51" i="88"/>
  <c r="AS41" i="88"/>
  <c r="AT29" i="88"/>
  <c r="AS19" i="88"/>
  <c r="AT19" i="88" s="1"/>
  <c r="AT7" i="88"/>
  <c r="AR67" i="88"/>
  <c r="AR64" i="88"/>
  <c r="AR66" i="88"/>
  <c r="AO63" i="88"/>
  <c r="AR43" i="88"/>
  <c r="O41" i="88"/>
  <c r="AN41" i="88"/>
  <c r="AO41" i="88"/>
  <c r="AM19" i="88"/>
  <c r="AR23" i="88"/>
  <c r="AR20" i="88"/>
  <c r="AR21" i="88"/>
  <c r="AL19" i="88"/>
  <c r="AG19" i="88"/>
  <c r="S22" i="87"/>
  <c r="U22" i="87"/>
  <c r="U11" i="87"/>
  <c r="S11" i="87"/>
  <c r="AT41" i="89"/>
  <c r="AE63" i="89"/>
  <c r="AS19" i="89"/>
  <c r="AT19" i="89" s="1"/>
  <c r="A41" i="89"/>
  <c r="AT41" i="88"/>
  <c r="D33" i="87"/>
  <c r="L33" i="87"/>
  <c r="G22" i="87"/>
  <c r="O22" i="87"/>
  <c r="J7" i="87"/>
  <c r="N55" i="70" l="1"/>
  <c r="L55" i="70"/>
  <c r="F55" i="70"/>
  <c r="B32" i="68"/>
  <c r="C32" i="68"/>
  <c r="H32" i="68"/>
  <c r="I32" i="68"/>
  <c r="N49" i="66"/>
  <c r="O49" i="66"/>
  <c r="N50" i="66"/>
  <c r="O50" i="66"/>
  <c r="L49" i="66"/>
  <c r="L50" i="66"/>
  <c r="F49" i="66"/>
  <c r="F50" i="66"/>
  <c r="N93" i="86"/>
  <c r="O93" i="86"/>
  <c r="L93" i="86"/>
  <c r="F93" i="86"/>
  <c r="N54" i="86"/>
  <c r="O54" i="86"/>
  <c r="P54" i="86" s="1"/>
  <c r="L54" i="86"/>
  <c r="L55" i="86"/>
  <c r="L56" i="86"/>
  <c r="F54" i="86"/>
  <c r="F55" i="86"/>
  <c r="O82" i="70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P52" i="47" s="1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P54" i="36" s="1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N79" i="70"/>
  <c r="O79" i="70"/>
  <c r="O80" i="70"/>
  <c r="N81" i="70"/>
  <c r="O81" i="70"/>
  <c r="L79" i="70"/>
  <c r="L81" i="70"/>
  <c r="F79" i="70"/>
  <c r="F81" i="70"/>
  <c r="F53" i="70"/>
  <c r="F54" i="70"/>
  <c r="L53" i="70"/>
  <c r="N53" i="70"/>
  <c r="O53" i="70"/>
  <c r="L54" i="70"/>
  <c r="N54" i="70"/>
  <c r="O54" i="70"/>
  <c r="O55" i="70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2" i="70"/>
  <c r="O52" i="70"/>
  <c r="L52" i="70"/>
  <c r="F52" i="70"/>
  <c r="O52" i="66"/>
  <c r="N53" i="66"/>
  <c r="O53" i="66"/>
  <c r="N54" i="66"/>
  <c r="O54" i="66"/>
  <c r="L53" i="66"/>
  <c r="L54" i="66"/>
  <c r="F53" i="66"/>
  <c r="F54" i="66"/>
  <c r="B61" i="48"/>
  <c r="C61" i="48"/>
  <c r="N55" i="47"/>
  <c r="O55" i="47"/>
  <c r="L55" i="47"/>
  <c r="F55" i="47"/>
  <c r="N59" i="86"/>
  <c r="O59" i="86"/>
  <c r="L59" i="86"/>
  <c r="F59" i="86"/>
  <c r="P55" i="70" l="1"/>
  <c r="P50" i="66"/>
  <c r="P49" i="66"/>
  <c r="P93" i="8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54" i="70"/>
  <c r="P79" i="68"/>
  <c r="P54" i="47"/>
  <c r="P58" i="3"/>
  <c r="P81" i="70"/>
  <c r="P79" i="70"/>
  <c r="P53" i="70"/>
  <c r="P80" i="68"/>
  <c r="P86" i="48"/>
  <c r="P59" i="86"/>
  <c r="P57" i="3"/>
  <c r="P54" i="66"/>
  <c r="P55" i="47"/>
  <c r="P52" i="70"/>
  <c r="P53" i="66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N78" i="70" l="1"/>
  <c r="O78" i="70"/>
  <c r="L78" i="70"/>
  <c r="F78" i="70"/>
  <c r="N51" i="70"/>
  <c r="O51" i="70"/>
  <c r="L51" i="70"/>
  <c r="F51" i="70"/>
  <c r="N77" i="68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O58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88" i="86"/>
  <c r="O88" i="86"/>
  <c r="N89" i="86"/>
  <c r="O89" i="86"/>
  <c r="N90" i="86"/>
  <c r="O90" i="86"/>
  <c r="N91" i="86"/>
  <c r="O91" i="86"/>
  <c r="L87" i="86"/>
  <c r="L88" i="86"/>
  <c r="L89" i="86"/>
  <c r="L90" i="86"/>
  <c r="F87" i="86"/>
  <c r="F88" i="86"/>
  <c r="F89" i="86"/>
  <c r="F90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1" i="70"/>
  <c r="P90" i="86"/>
  <c r="P55" i="3"/>
  <c r="P94" i="3"/>
  <c r="P56" i="81"/>
  <c r="P58" i="86"/>
  <c r="P78" i="70"/>
  <c r="P59" i="47"/>
  <c r="P53" i="36"/>
  <c r="P88" i="86"/>
  <c r="P89" i="86"/>
  <c r="P77" i="68"/>
  <c r="P78" i="68"/>
  <c r="P57" i="47"/>
  <c r="P91" i="86"/>
  <c r="P87" i="86"/>
  <c r="P93" i="3"/>
  <c r="H95" i="47"/>
  <c r="I95" i="47"/>
  <c r="L58" i="83"/>
  <c r="O50" i="70"/>
  <c r="N31" i="70"/>
  <c r="O31" i="70"/>
  <c r="L31" i="70"/>
  <c r="F31" i="70"/>
  <c r="N77" i="66"/>
  <c r="O77" i="66"/>
  <c r="L77" i="66"/>
  <c r="L78" i="66"/>
  <c r="F77" i="66"/>
  <c r="N70" i="66"/>
  <c r="O70" i="66"/>
  <c r="N71" i="66"/>
  <c r="O71" i="66"/>
  <c r="L70" i="66"/>
  <c r="L71" i="66"/>
  <c r="F70" i="66"/>
  <c r="N20" i="66"/>
  <c r="O20" i="66"/>
  <c r="N21" i="66"/>
  <c r="O21" i="66"/>
  <c r="O22" i="66"/>
  <c r="N23" i="66"/>
  <c r="O23" i="66"/>
  <c r="N24" i="66"/>
  <c r="O24" i="66"/>
  <c r="N25" i="66"/>
  <c r="O25" i="66"/>
  <c r="O26" i="66"/>
  <c r="N27" i="66"/>
  <c r="O27" i="66"/>
  <c r="N28" i="66"/>
  <c r="O28" i="66"/>
  <c r="N29" i="66"/>
  <c r="O29" i="66"/>
  <c r="N30" i="66"/>
  <c r="O30" i="66"/>
  <c r="N31" i="66"/>
  <c r="O31" i="66"/>
  <c r="L20" i="66"/>
  <c r="L21" i="66"/>
  <c r="L23" i="66"/>
  <c r="L24" i="66"/>
  <c r="L25" i="66"/>
  <c r="L27" i="66"/>
  <c r="L28" i="66"/>
  <c r="L29" i="66"/>
  <c r="L30" i="66"/>
  <c r="L31" i="66"/>
  <c r="F20" i="66"/>
  <c r="F21" i="66"/>
  <c r="F23" i="66"/>
  <c r="F24" i="66"/>
  <c r="F25" i="66"/>
  <c r="F27" i="66"/>
  <c r="F28" i="66"/>
  <c r="F29" i="66"/>
  <c r="F30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1" i="86"/>
  <c r="F92" i="86"/>
  <c r="L91" i="86"/>
  <c r="L92" i="86"/>
  <c r="N92" i="86"/>
  <c r="O92" i="86"/>
  <c r="N94" i="86"/>
  <c r="O94" i="86"/>
  <c r="B61" i="86"/>
  <c r="C61" i="86"/>
  <c r="F54" i="3"/>
  <c r="N54" i="3"/>
  <c r="O54" i="3"/>
  <c r="L54" i="3"/>
  <c r="F92" i="83"/>
  <c r="N92" i="83"/>
  <c r="O92" i="83"/>
  <c r="N93" i="83"/>
  <c r="O93" i="83"/>
  <c r="L92" i="83"/>
  <c r="N60" i="83"/>
  <c r="O60" i="83"/>
  <c r="F78" i="66"/>
  <c r="N77" i="70"/>
  <c r="O77" i="70"/>
  <c r="L77" i="70"/>
  <c r="F77" i="70"/>
  <c r="N49" i="70"/>
  <c r="O49" i="70"/>
  <c r="L49" i="70"/>
  <c r="F49" i="70"/>
  <c r="O29" i="70"/>
  <c r="O30" i="70"/>
  <c r="L29" i="70"/>
  <c r="F29" i="70"/>
  <c r="N84" i="68"/>
  <c r="O84" i="68"/>
  <c r="N85" i="68"/>
  <c r="O85" i="68"/>
  <c r="N86" i="68"/>
  <c r="O86" i="68"/>
  <c r="N87" i="68"/>
  <c r="O87" i="68"/>
  <c r="N88" i="68"/>
  <c r="O88" i="68"/>
  <c r="N89" i="68"/>
  <c r="O89" i="68"/>
  <c r="N90" i="68"/>
  <c r="O90" i="68"/>
  <c r="O91" i="68"/>
  <c r="N92" i="68"/>
  <c r="O92" i="68"/>
  <c r="L84" i="68"/>
  <c r="L85" i="68"/>
  <c r="L86" i="68"/>
  <c r="L87" i="68"/>
  <c r="L88" i="68"/>
  <c r="L89" i="68"/>
  <c r="L90" i="68"/>
  <c r="L92" i="68"/>
  <c r="L93" i="68"/>
  <c r="F81" i="68"/>
  <c r="F84" i="68"/>
  <c r="F85" i="68"/>
  <c r="F86" i="68"/>
  <c r="F87" i="68"/>
  <c r="F88" i="68"/>
  <c r="F89" i="68"/>
  <c r="F90" i="68"/>
  <c r="N68" i="66"/>
  <c r="O68" i="66"/>
  <c r="N69" i="66"/>
  <c r="O69" i="66"/>
  <c r="O72" i="66"/>
  <c r="N73" i="66"/>
  <c r="O73" i="66"/>
  <c r="O74" i="66"/>
  <c r="N75" i="66"/>
  <c r="O75" i="66"/>
  <c r="N76" i="66"/>
  <c r="O76" i="66"/>
  <c r="N78" i="66"/>
  <c r="O78" i="66"/>
  <c r="N79" i="66"/>
  <c r="O79" i="66"/>
  <c r="L68" i="66"/>
  <c r="L69" i="66"/>
  <c r="L73" i="66"/>
  <c r="L75" i="66"/>
  <c r="L76" i="66"/>
  <c r="L79" i="66"/>
  <c r="L80" i="66"/>
  <c r="F68" i="66"/>
  <c r="F69" i="66"/>
  <c r="F71" i="66"/>
  <c r="F73" i="66"/>
  <c r="F75" i="66"/>
  <c r="F76" i="66"/>
  <c r="F79" i="66"/>
  <c r="F80" i="66"/>
  <c r="F8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C7" i="2"/>
  <c r="N94" i="83"/>
  <c r="O94" i="83"/>
  <c r="L93" i="83"/>
  <c r="L94" i="83"/>
  <c r="F93" i="83"/>
  <c r="F94" i="83"/>
  <c r="N75" i="83"/>
  <c r="O75" i="83"/>
  <c r="L75" i="83"/>
  <c r="F75" i="83"/>
  <c r="P20" i="66" l="1"/>
  <c r="P23" i="66"/>
  <c r="P50" i="48"/>
  <c r="P31" i="70"/>
  <c r="P77" i="66"/>
  <c r="P31" i="66"/>
  <c r="P27" i="66"/>
  <c r="P57" i="81"/>
  <c r="P52" i="36"/>
  <c r="P92" i="86"/>
  <c r="P75" i="83"/>
  <c r="P92" i="68"/>
  <c r="P88" i="68"/>
  <c r="P84" i="68"/>
  <c r="P76" i="66"/>
  <c r="P70" i="66"/>
  <c r="P24" i="66"/>
  <c r="P19" i="66"/>
  <c r="P21" i="66"/>
  <c r="P28" i="66"/>
  <c r="P94" i="86"/>
  <c r="P77" i="70"/>
  <c r="P87" i="68"/>
  <c r="P89" i="68"/>
  <c r="P85" i="68"/>
  <c r="P71" i="66"/>
  <c r="P30" i="66"/>
  <c r="P29" i="66"/>
  <c r="P25" i="66"/>
  <c r="P60" i="48"/>
  <c r="P31" i="48"/>
  <c r="P84" i="86"/>
  <c r="P54" i="3"/>
  <c r="P73" i="66"/>
  <c r="P75" i="66"/>
  <c r="P18" i="66"/>
  <c r="P85" i="86"/>
  <c r="P52" i="3"/>
  <c r="P49" i="70"/>
  <c r="P29" i="70"/>
  <c r="P90" i="68"/>
  <c r="P86" i="68"/>
  <c r="P78" i="66"/>
  <c r="P79" i="66"/>
  <c r="P69" i="66"/>
  <c r="P68" i="66"/>
  <c r="P16" i="66"/>
  <c r="P17" i="66"/>
  <c r="P93" i="83"/>
  <c r="P92" i="83"/>
  <c r="P60" i="83"/>
  <c r="P94" i="83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6" i="66"/>
  <c r="O66" i="66"/>
  <c r="N67" i="66"/>
  <c r="O67" i="66"/>
  <c r="N80" i="66"/>
  <c r="O80" i="66"/>
  <c r="N81" i="66"/>
  <c r="O81" i="66"/>
  <c r="O82" i="66"/>
  <c r="L65" i="66"/>
  <c r="L66" i="66"/>
  <c r="L67" i="66"/>
  <c r="L81" i="66"/>
  <c r="N62" i="66"/>
  <c r="O62" i="66"/>
  <c r="L62" i="66"/>
  <c r="F64" i="66"/>
  <c r="F65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N94" i="48"/>
  <c r="O94" i="48"/>
  <c r="L89" i="48"/>
  <c r="L90" i="48"/>
  <c r="L91" i="48"/>
  <c r="L92" i="48"/>
  <c r="L93" i="48"/>
  <c r="L94" i="48"/>
  <c r="F89" i="48"/>
  <c r="F90" i="48"/>
  <c r="F91" i="48"/>
  <c r="F92" i="48"/>
  <c r="F93" i="48"/>
  <c r="F94" i="48"/>
  <c r="F85" i="48"/>
  <c r="N85" i="48"/>
  <c r="O85" i="48"/>
  <c r="L85" i="48"/>
  <c r="N58" i="48"/>
  <c r="O58" i="48"/>
  <c r="L58" i="48"/>
  <c r="L59" i="48"/>
  <c r="F58" i="48"/>
  <c r="N92" i="47"/>
  <c r="O92" i="47"/>
  <c r="N93" i="47"/>
  <c r="O93" i="47"/>
  <c r="N88" i="47"/>
  <c r="O88" i="47"/>
  <c r="N89" i="47"/>
  <c r="O89" i="47"/>
  <c r="N90" i="47"/>
  <c r="O90" i="47"/>
  <c r="N91" i="47"/>
  <c r="O91" i="47"/>
  <c r="L88" i="47"/>
  <c r="L89" i="47"/>
  <c r="L90" i="47"/>
  <c r="L91" i="47"/>
  <c r="F88" i="47"/>
  <c r="F89" i="47"/>
  <c r="F90" i="47"/>
  <c r="F91" i="47"/>
  <c r="N60" i="46"/>
  <c r="O60" i="46"/>
  <c r="L60" i="46"/>
  <c r="F60" i="46"/>
  <c r="P65" i="66" l="1"/>
  <c r="P94" i="48"/>
  <c r="P90" i="48"/>
  <c r="P58" i="48"/>
  <c r="P60" i="46"/>
  <c r="P81" i="68"/>
  <c r="P67" i="66"/>
  <c r="P66" i="66"/>
  <c r="P80" i="66"/>
  <c r="P62" i="66"/>
  <c r="P15" i="66"/>
  <c r="P12" i="66"/>
  <c r="P13" i="66"/>
  <c r="P14" i="66"/>
  <c r="P10" i="66"/>
  <c r="P93" i="48"/>
  <c r="P89" i="48"/>
  <c r="P85" i="48"/>
  <c r="P92" i="48"/>
  <c r="P88" i="47"/>
  <c r="P90" i="47"/>
  <c r="P81" i="66"/>
  <c r="P9" i="66"/>
  <c r="P11" i="66"/>
  <c r="P91" i="48"/>
  <c r="P91" i="47"/>
  <c r="P92" i="47"/>
  <c r="P89" i="47"/>
  <c r="P93" i="47"/>
  <c r="P60" i="68"/>
  <c r="P57" i="68"/>
  <c r="L74" i="70"/>
  <c r="N74" i="70"/>
  <c r="O74" i="70"/>
  <c r="O75" i="70"/>
  <c r="O76" i="70"/>
  <c r="F74" i="70"/>
  <c r="P74" i="70" l="1"/>
  <c r="L22" i="83" l="1"/>
  <c r="N22" i="83"/>
  <c r="O22" i="83"/>
  <c r="F22" i="83"/>
  <c r="J47" i="84"/>
  <c r="I47" i="84"/>
  <c r="D47" i="84"/>
  <c r="C47" i="84"/>
  <c r="O28" i="84"/>
  <c r="P28" i="84"/>
  <c r="J27" i="84"/>
  <c r="I27" i="84"/>
  <c r="D27" i="84"/>
  <c r="C27" i="84"/>
  <c r="J7" i="84"/>
  <c r="I7" i="84"/>
  <c r="D7" i="84"/>
  <c r="C7" i="84"/>
  <c r="C53" i="2"/>
  <c r="D53" i="2"/>
  <c r="J47" i="2"/>
  <c r="I47" i="2"/>
  <c r="D47" i="2"/>
  <c r="C47" i="2"/>
  <c r="J27" i="2"/>
  <c r="I27" i="2"/>
  <c r="D27" i="2"/>
  <c r="C27" i="2"/>
  <c r="J7" i="2"/>
  <c r="I7" i="2"/>
  <c r="D7" i="2"/>
  <c r="G7" i="2" s="1"/>
  <c r="N70" i="86"/>
  <c r="O70" i="86"/>
  <c r="F70" i="86"/>
  <c r="L70" i="86"/>
  <c r="G47" i="84" l="1"/>
  <c r="M47" i="84"/>
  <c r="P22" i="83"/>
  <c r="P70" i="86"/>
  <c r="O47" i="2"/>
  <c r="G27" i="2"/>
  <c r="P47" i="84"/>
  <c r="O47" i="84"/>
  <c r="Q28" i="84"/>
  <c r="P27" i="84"/>
  <c r="O27" i="84"/>
  <c r="M27" i="84"/>
  <c r="G27" i="84"/>
  <c r="G7" i="84"/>
  <c r="O7" i="84"/>
  <c r="M7" i="84"/>
  <c r="P7" i="84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C95" i="86"/>
  <c r="B95" i="86"/>
  <c r="D95" i="86" s="1"/>
  <c r="L94" i="86"/>
  <c r="K94" i="86"/>
  <c r="J94" i="86"/>
  <c r="F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C32" i="86"/>
  <c r="E32" i="86" s="1"/>
  <c r="B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N15" i="85" s="1"/>
  <c r="M7" i="85"/>
  <c r="I7" i="85"/>
  <c r="H7" i="85"/>
  <c r="H15" i="85" s="1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P59" i="84"/>
  <c r="O59" i="84"/>
  <c r="M59" i="84"/>
  <c r="G59" i="84"/>
  <c r="P58" i="84"/>
  <c r="O58" i="84"/>
  <c r="M58" i="84"/>
  <c r="G58" i="84"/>
  <c r="P57" i="84"/>
  <c r="O57" i="84"/>
  <c r="M57" i="84"/>
  <c r="G57" i="84"/>
  <c r="P56" i="84"/>
  <c r="O56" i="84"/>
  <c r="M56" i="84"/>
  <c r="G56" i="84"/>
  <c r="P55" i="84"/>
  <c r="O55" i="84"/>
  <c r="M55" i="84"/>
  <c r="G55" i="84"/>
  <c r="P54" i="84"/>
  <c r="O54" i="84"/>
  <c r="M54" i="84"/>
  <c r="G54" i="84"/>
  <c r="J53" i="84"/>
  <c r="I53" i="84"/>
  <c r="D53" i="84"/>
  <c r="C53" i="84"/>
  <c r="P52" i="84"/>
  <c r="O52" i="84"/>
  <c r="M52" i="84"/>
  <c r="G52" i="84"/>
  <c r="P51" i="84"/>
  <c r="O51" i="84"/>
  <c r="M51" i="84"/>
  <c r="G51" i="84"/>
  <c r="J50" i="84"/>
  <c r="I50" i="84"/>
  <c r="D50" i="84"/>
  <c r="C50" i="84"/>
  <c r="P49" i="84"/>
  <c r="O49" i="84"/>
  <c r="M49" i="84"/>
  <c r="G49" i="84"/>
  <c r="P48" i="84"/>
  <c r="O48" i="84"/>
  <c r="M48" i="84"/>
  <c r="G48" i="84"/>
  <c r="J46" i="84"/>
  <c r="L46" i="84" s="1"/>
  <c r="I46" i="84"/>
  <c r="K46" i="84" s="1"/>
  <c r="D46" i="84"/>
  <c r="F46" i="84" s="1"/>
  <c r="C46" i="84"/>
  <c r="E46" i="84" s="1"/>
  <c r="O45" i="84"/>
  <c r="I45" i="84"/>
  <c r="K45" i="84" s="1"/>
  <c r="G45" i="84"/>
  <c r="M45" i="84" s="1"/>
  <c r="C45" i="84"/>
  <c r="E45" i="84" s="1"/>
  <c r="P39" i="84"/>
  <c r="O39" i="84"/>
  <c r="M39" i="84"/>
  <c r="G39" i="84"/>
  <c r="P38" i="84"/>
  <c r="O38" i="84"/>
  <c r="M38" i="84"/>
  <c r="G38" i="84"/>
  <c r="P37" i="84"/>
  <c r="O37" i="84"/>
  <c r="M37" i="84"/>
  <c r="G37" i="84"/>
  <c r="P36" i="84"/>
  <c r="O36" i="84"/>
  <c r="M36" i="84"/>
  <c r="G36" i="84"/>
  <c r="P35" i="84"/>
  <c r="O35" i="84"/>
  <c r="M35" i="84"/>
  <c r="G35" i="84"/>
  <c r="P34" i="84"/>
  <c r="O34" i="84"/>
  <c r="M34" i="84"/>
  <c r="G34" i="84"/>
  <c r="J33" i="84"/>
  <c r="I33" i="84"/>
  <c r="D33" i="84"/>
  <c r="C33" i="84"/>
  <c r="P32" i="84"/>
  <c r="O32" i="84"/>
  <c r="M32" i="84"/>
  <c r="G32" i="84"/>
  <c r="P31" i="84"/>
  <c r="O31" i="84"/>
  <c r="M31" i="84"/>
  <c r="G31" i="84"/>
  <c r="J30" i="84"/>
  <c r="I30" i="84"/>
  <c r="D30" i="84"/>
  <c r="C30" i="84"/>
  <c r="P29" i="84"/>
  <c r="O29" i="84"/>
  <c r="M29" i="84"/>
  <c r="G29" i="84"/>
  <c r="M28" i="84"/>
  <c r="G28" i="84"/>
  <c r="P26" i="84"/>
  <c r="P46" i="84" s="1"/>
  <c r="O26" i="84"/>
  <c r="O46" i="84" s="1"/>
  <c r="M26" i="84"/>
  <c r="M46" i="84" s="1"/>
  <c r="J26" i="84"/>
  <c r="L26" i="84" s="1"/>
  <c r="I26" i="84"/>
  <c r="K26" i="84" s="1"/>
  <c r="G26" i="84"/>
  <c r="G46" i="84" s="1"/>
  <c r="D26" i="84"/>
  <c r="F26" i="84" s="1"/>
  <c r="C26" i="84"/>
  <c r="E26" i="84" s="1"/>
  <c r="O25" i="84"/>
  <c r="I25" i="84"/>
  <c r="K25" i="84" s="1"/>
  <c r="G25" i="84"/>
  <c r="M25" i="84" s="1"/>
  <c r="C25" i="84"/>
  <c r="E25" i="84" s="1"/>
  <c r="P19" i="84"/>
  <c r="O19" i="84"/>
  <c r="M19" i="84"/>
  <c r="G19" i="84"/>
  <c r="P18" i="84"/>
  <c r="O18" i="84"/>
  <c r="M18" i="84"/>
  <c r="G18" i="84"/>
  <c r="P17" i="84"/>
  <c r="O17" i="84"/>
  <c r="M17" i="84"/>
  <c r="G17" i="84"/>
  <c r="P16" i="84"/>
  <c r="O16" i="84"/>
  <c r="M16" i="84"/>
  <c r="G16" i="84"/>
  <c r="P15" i="84"/>
  <c r="O15" i="84"/>
  <c r="M15" i="84"/>
  <c r="G15" i="84"/>
  <c r="P14" i="84"/>
  <c r="O14" i="84"/>
  <c r="M14" i="84"/>
  <c r="G14" i="84"/>
  <c r="J13" i="84"/>
  <c r="I13" i="84"/>
  <c r="D13" i="84"/>
  <c r="C13" i="84"/>
  <c r="P12" i="84"/>
  <c r="O12" i="84"/>
  <c r="M12" i="84"/>
  <c r="G12" i="84"/>
  <c r="P11" i="84"/>
  <c r="O11" i="84"/>
  <c r="M11" i="84"/>
  <c r="G11" i="84"/>
  <c r="J10" i="84"/>
  <c r="I10" i="84"/>
  <c r="D10" i="84"/>
  <c r="C10" i="84"/>
  <c r="P9" i="84"/>
  <c r="O9" i="84"/>
  <c r="M9" i="84"/>
  <c r="G9" i="84"/>
  <c r="P8" i="84"/>
  <c r="O8" i="84"/>
  <c r="M8" i="84"/>
  <c r="G8" i="84"/>
  <c r="P6" i="84"/>
  <c r="O6" i="84"/>
  <c r="L6" i="84"/>
  <c r="J6" i="84"/>
  <c r="I6" i="84"/>
  <c r="F6" i="84"/>
  <c r="E6" i="84"/>
  <c r="K6" i="84" s="1"/>
  <c r="O5" i="84"/>
  <c r="M5" i="84"/>
  <c r="Q5" i="84" s="1"/>
  <c r="Q25" i="84" s="1"/>
  <c r="Q45" i="84" s="1"/>
  <c r="K5" i="84"/>
  <c r="I5" i="84"/>
  <c r="E5" i="84"/>
  <c r="L37" i="86" l="1"/>
  <c r="H38" i="86"/>
  <c r="O18" i="85"/>
  <c r="Q47" i="2"/>
  <c r="L32" i="86"/>
  <c r="M15" i="85"/>
  <c r="Q7" i="84"/>
  <c r="Q27" i="2"/>
  <c r="I38" i="86"/>
  <c r="S15" i="85"/>
  <c r="O16" i="85"/>
  <c r="I16" i="85"/>
  <c r="S11" i="85"/>
  <c r="S13" i="85"/>
  <c r="Q47" i="84"/>
  <c r="Q58" i="84"/>
  <c r="O30" i="84"/>
  <c r="Q27" i="84"/>
  <c r="G33" i="84"/>
  <c r="Q55" i="84"/>
  <c r="M10" i="84"/>
  <c r="M30" i="84"/>
  <c r="G10" i="84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Q56" i="84"/>
  <c r="D60" i="84"/>
  <c r="F48" i="84" s="1"/>
  <c r="Q48" i="84"/>
  <c r="P30" i="84"/>
  <c r="P33" i="84"/>
  <c r="G30" i="84"/>
  <c r="Q29" i="84"/>
  <c r="Q19" i="84"/>
  <c r="Q11" i="84"/>
  <c r="Q9" i="84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Q57" i="84"/>
  <c r="Q51" i="84"/>
  <c r="C60" i="84"/>
  <c r="E51" i="84" s="1"/>
  <c r="Q54" i="84"/>
  <c r="Q52" i="84"/>
  <c r="G50" i="84"/>
  <c r="Q49" i="84"/>
  <c r="Q35" i="84"/>
  <c r="Q37" i="84"/>
  <c r="Q39" i="84"/>
  <c r="J40" i="84"/>
  <c r="Q38" i="84"/>
  <c r="Q34" i="84"/>
  <c r="Q32" i="84"/>
  <c r="C40" i="84"/>
  <c r="D40" i="84"/>
  <c r="Q18" i="84"/>
  <c r="Q14" i="84"/>
  <c r="Q17" i="84"/>
  <c r="J20" i="84"/>
  <c r="Q15" i="84"/>
  <c r="O13" i="84"/>
  <c r="Q16" i="84"/>
  <c r="Q12" i="84"/>
  <c r="Q8" i="84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P53" i="84"/>
  <c r="M53" i="84"/>
  <c r="M13" i="84"/>
  <c r="I40" i="84"/>
  <c r="K27" i="84" s="1"/>
  <c r="Q31" i="84"/>
  <c r="O33" i="84"/>
  <c r="O50" i="84"/>
  <c r="I60" i="84"/>
  <c r="K47" i="84" s="1"/>
  <c r="G13" i="84"/>
  <c r="P13" i="84"/>
  <c r="Q36" i="84"/>
  <c r="P50" i="84"/>
  <c r="M50" i="84"/>
  <c r="J60" i="84"/>
  <c r="O53" i="84"/>
  <c r="Q59" i="84"/>
  <c r="O10" i="84"/>
  <c r="C20" i="84"/>
  <c r="E7" i="84" s="1"/>
  <c r="I20" i="84"/>
  <c r="K7" i="84" s="1"/>
  <c r="D20" i="84"/>
  <c r="P10" i="84"/>
  <c r="M33" i="84"/>
  <c r="G53" i="84"/>
  <c r="F59" i="84" l="1"/>
  <c r="E48" i="84"/>
  <c r="E58" i="84"/>
  <c r="Q33" i="84"/>
  <c r="S18" i="85"/>
  <c r="S16" i="85"/>
  <c r="S17" i="85"/>
  <c r="L50" i="84"/>
  <c r="L47" i="84"/>
  <c r="F53" i="84"/>
  <c r="G60" i="84"/>
  <c r="E55" i="84"/>
  <c r="E47" i="84"/>
  <c r="F52" i="84"/>
  <c r="E50" i="84"/>
  <c r="F55" i="84"/>
  <c r="F57" i="84"/>
  <c r="E53" i="84"/>
  <c r="E54" i="84"/>
  <c r="F54" i="84"/>
  <c r="F47" i="84"/>
  <c r="E59" i="84"/>
  <c r="F49" i="84"/>
  <c r="F58" i="84"/>
  <c r="F56" i="84"/>
  <c r="F51" i="84"/>
  <c r="Q30" i="84"/>
  <c r="L31" i="84"/>
  <c r="L27" i="84"/>
  <c r="E30" i="84"/>
  <c r="E27" i="84"/>
  <c r="F33" i="84"/>
  <c r="F27" i="84"/>
  <c r="F36" i="84"/>
  <c r="L16" i="84"/>
  <c r="L7" i="84"/>
  <c r="F13" i="84"/>
  <c r="F7" i="84"/>
  <c r="F32" i="84"/>
  <c r="E35" i="84"/>
  <c r="E28" i="84"/>
  <c r="E31" i="84"/>
  <c r="P95" i="86"/>
  <c r="P32" i="86"/>
  <c r="F50" i="84"/>
  <c r="E52" i="84"/>
  <c r="E56" i="84"/>
  <c r="E49" i="84"/>
  <c r="M40" i="84"/>
  <c r="L28" i="84"/>
  <c r="L29" i="84"/>
  <c r="F39" i="84"/>
  <c r="E36" i="84"/>
  <c r="F34" i="84"/>
  <c r="F28" i="84"/>
  <c r="E29" i="84"/>
  <c r="E32" i="84"/>
  <c r="L17" i="84"/>
  <c r="L9" i="84"/>
  <c r="L11" i="84"/>
  <c r="L10" i="84"/>
  <c r="L19" i="84"/>
  <c r="M20" i="84"/>
  <c r="P61" i="86"/>
  <c r="L53" i="84"/>
  <c r="E57" i="84"/>
  <c r="L37" i="84"/>
  <c r="L30" i="84"/>
  <c r="L34" i="84"/>
  <c r="L35" i="84"/>
  <c r="L36" i="84"/>
  <c r="L32" i="84"/>
  <c r="L39" i="84"/>
  <c r="L33" i="84"/>
  <c r="L38" i="84"/>
  <c r="K33" i="84"/>
  <c r="F30" i="84"/>
  <c r="F40" i="84"/>
  <c r="E40" i="84"/>
  <c r="E34" i="84"/>
  <c r="P40" i="84"/>
  <c r="F37" i="84"/>
  <c r="E37" i="84"/>
  <c r="F29" i="84"/>
  <c r="F31" i="84"/>
  <c r="F38" i="84"/>
  <c r="F35" i="84"/>
  <c r="E38" i="84"/>
  <c r="E33" i="84"/>
  <c r="G40" i="84"/>
  <c r="E39" i="84"/>
  <c r="L8" i="84"/>
  <c r="L12" i="84"/>
  <c r="L18" i="84"/>
  <c r="L15" i="84"/>
  <c r="L14" i="84"/>
  <c r="L13" i="84"/>
  <c r="Q13" i="84"/>
  <c r="F10" i="84"/>
  <c r="P20" i="84"/>
  <c r="Q10" i="84"/>
  <c r="O20" i="84"/>
  <c r="K18" i="84"/>
  <c r="K9" i="84"/>
  <c r="K17" i="84"/>
  <c r="K12" i="84"/>
  <c r="K14" i="84"/>
  <c r="K15" i="84"/>
  <c r="K11" i="84"/>
  <c r="K16" i="84"/>
  <c r="K10" i="84"/>
  <c r="K8" i="84"/>
  <c r="K19" i="84"/>
  <c r="G20" i="84"/>
  <c r="F15" i="84"/>
  <c r="F11" i="84"/>
  <c r="F14" i="84"/>
  <c r="F19" i="84"/>
  <c r="F18" i="84"/>
  <c r="F12" i="84"/>
  <c r="F9" i="84"/>
  <c r="F16" i="84"/>
  <c r="F8" i="84"/>
  <c r="F17" i="84"/>
  <c r="K13" i="84"/>
  <c r="P60" i="84"/>
  <c r="L58" i="84"/>
  <c r="L57" i="84"/>
  <c r="L49" i="84"/>
  <c r="L56" i="84"/>
  <c r="L52" i="84"/>
  <c r="L48" i="84"/>
  <c r="M60" i="84"/>
  <c r="L55" i="84"/>
  <c r="L51" i="84"/>
  <c r="L54" i="84"/>
  <c r="L59" i="84"/>
  <c r="Q53" i="84"/>
  <c r="E16" i="84"/>
  <c r="E12" i="84"/>
  <c r="E8" i="84"/>
  <c r="E15" i="84"/>
  <c r="E11" i="84"/>
  <c r="E17" i="84"/>
  <c r="E9" i="84"/>
  <c r="E19" i="84"/>
  <c r="E18" i="84"/>
  <c r="E14" i="84"/>
  <c r="E10" i="84"/>
  <c r="Q50" i="84"/>
  <c r="O60" i="84"/>
  <c r="K59" i="84"/>
  <c r="K58" i="84"/>
  <c r="K57" i="84"/>
  <c r="K49" i="84"/>
  <c r="K56" i="84"/>
  <c r="K52" i="84"/>
  <c r="K48" i="84"/>
  <c r="K55" i="84"/>
  <c r="K51" i="84"/>
  <c r="K50" i="84"/>
  <c r="K54" i="84"/>
  <c r="K53" i="84"/>
  <c r="K36" i="84"/>
  <c r="K32" i="84"/>
  <c r="K28" i="84"/>
  <c r="K35" i="84"/>
  <c r="K31" i="84"/>
  <c r="K34" i="84"/>
  <c r="K30" i="84"/>
  <c r="K37" i="84"/>
  <c r="O40" i="84"/>
  <c r="K38" i="84"/>
  <c r="K29" i="84"/>
  <c r="K39" i="84"/>
  <c r="E13" i="84"/>
  <c r="E60" i="84" l="1"/>
  <c r="F60" i="84"/>
  <c r="L40" i="84"/>
  <c r="L20" i="84"/>
  <c r="Q40" i="84"/>
  <c r="Q20" i="84"/>
  <c r="K20" i="84"/>
  <c r="K40" i="84"/>
  <c r="K60" i="84"/>
  <c r="Q60" i="84"/>
  <c r="E20" i="84"/>
  <c r="L60" i="84"/>
  <c r="F20" i="84"/>
  <c r="N25" i="70" l="1"/>
  <c r="O25" i="70"/>
  <c r="N26" i="70"/>
  <c r="O26" i="70"/>
  <c r="N27" i="70"/>
  <c r="O27" i="70"/>
  <c r="O28" i="70"/>
  <c r="L25" i="70"/>
  <c r="L26" i="70"/>
  <c r="L27" i="70"/>
  <c r="F25" i="70"/>
  <c r="F26" i="70"/>
  <c r="F27" i="70"/>
  <c r="N72" i="70"/>
  <c r="O72" i="70"/>
  <c r="N73" i="70"/>
  <c r="O73" i="70"/>
  <c r="L72" i="70"/>
  <c r="L73" i="70"/>
  <c r="F72" i="70"/>
  <c r="F73" i="70"/>
  <c r="F92" i="68"/>
  <c r="F60" i="68"/>
  <c r="B83" i="66"/>
  <c r="C83" i="66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O94" i="47"/>
  <c r="L92" i="47"/>
  <c r="L93" i="47"/>
  <c r="F92" i="47"/>
  <c r="F93" i="47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7" i="83"/>
  <c r="O87" i="83"/>
  <c r="N88" i="83"/>
  <c r="O88" i="83"/>
  <c r="N89" i="83"/>
  <c r="O89" i="83"/>
  <c r="N90" i="83"/>
  <c r="O90" i="83"/>
  <c r="N91" i="83"/>
  <c r="O91" i="83"/>
  <c r="L88" i="83"/>
  <c r="L89" i="83"/>
  <c r="L90" i="83"/>
  <c r="L91" i="83"/>
  <c r="F88" i="83"/>
  <c r="F89" i="83"/>
  <c r="F90" i="83"/>
  <c r="F91" i="83"/>
  <c r="N88" i="46"/>
  <c r="O88" i="46"/>
  <c r="N89" i="46"/>
  <c r="O89" i="46"/>
  <c r="N90" i="46"/>
  <c r="O90" i="46"/>
  <c r="N91" i="46"/>
  <c r="O91" i="46"/>
  <c r="N92" i="46"/>
  <c r="O92" i="46"/>
  <c r="N93" i="46"/>
  <c r="O93" i="46"/>
  <c r="L88" i="46"/>
  <c r="L89" i="46"/>
  <c r="L90" i="46"/>
  <c r="L91" i="46"/>
  <c r="L92" i="46"/>
  <c r="F88" i="46"/>
  <c r="F89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L87" i="83"/>
  <c r="K87" i="83"/>
  <c r="J87" i="83"/>
  <c r="F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O79" i="83"/>
  <c r="N79" i="83"/>
  <c r="L79" i="83"/>
  <c r="K79" i="83"/>
  <c r="J79" i="83"/>
  <c r="F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J31" i="83"/>
  <c r="F31" i="83"/>
  <c r="E31" i="83"/>
  <c r="D31" i="83"/>
  <c r="O30" i="83"/>
  <c r="N30" i="83"/>
  <c r="L30" i="83"/>
  <c r="K30" i="83"/>
  <c r="J30" i="83"/>
  <c r="F30" i="83"/>
  <c r="E30" i="83"/>
  <c r="D30" i="83"/>
  <c r="O29" i="83"/>
  <c r="N29" i="83"/>
  <c r="L29" i="83"/>
  <c r="K29" i="83"/>
  <c r="J29" i="83"/>
  <c r="F29" i="83"/>
  <c r="E29" i="83"/>
  <c r="D29" i="83"/>
  <c r="O28" i="83"/>
  <c r="N28" i="83"/>
  <c r="L28" i="83"/>
  <c r="K28" i="83"/>
  <c r="J28" i="83"/>
  <c r="F28" i="83"/>
  <c r="E28" i="83"/>
  <c r="D28" i="83"/>
  <c r="O27" i="83"/>
  <c r="N27" i="83"/>
  <c r="L27" i="83"/>
  <c r="K27" i="83"/>
  <c r="J27" i="83"/>
  <c r="F27" i="83"/>
  <c r="E27" i="83"/>
  <c r="D27" i="83"/>
  <c r="O26" i="83"/>
  <c r="N26" i="83"/>
  <c r="L26" i="83"/>
  <c r="K26" i="83"/>
  <c r="J26" i="83"/>
  <c r="F26" i="83"/>
  <c r="E26" i="83"/>
  <c r="D26" i="83"/>
  <c r="O25" i="83"/>
  <c r="N25" i="83"/>
  <c r="L25" i="83"/>
  <c r="K25" i="83"/>
  <c r="J25" i="83"/>
  <c r="F25" i="83"/>
  <c r="E25" i="83"/>
  <c r="D25" i="83"/>
  <c r="O24" i="83"/>
  <c r="N24" i="83"/>
  <c r="L24" i="83"/>
  <c r="K24" i="83"/>
  <c r="J24" i="83"/>
  <c r="F24" i="83"/>
  <c r="E24" i="83"/>
  <c r="D24" i="83"/>
  <c r="O23" i="83"/>
  <c r="N23" i="83"/>
  <c r="L23" i="83"/>
  <c r="K23" i="83"/>
  <c r="J23" i="83"/>
  <c r="F23" i="83"/>
  <c r="E23" i="83"/>
  <c r="D23" i="83"/>
  <c r="K22" i="83"/>
  <c r="J22" i="83"/>
  <c r="E22" i="83"/>
  <c r="D22" i="83"/>
  <c r="O21" i="83"/>
  <c r="N21" i="83"/>
  <c r="L21" i="83"/>
  <c r="K21" i="83"/>
  <c r="J21" i="83"/>
  <c r="F21" i="83"/>
  <c r="E21" i="83"/>
  <c r="D21" i="83"/>
  <c r="O20" i="83"/>
  <c r="N20" i="83"/>
  <c r="L20" i="83"/>
  <c r="K20" i="83"/>
  <c r="J20" i="83"/>
  <c r="F20" i="83"/>
  <c r="E20" i="83"/>
  <c r="D20" i="83"/>
  <c r="O19" i="83"/>
  <c r="N19" i="83"/>
  <c r="L19" i="83"/>
  <c r="K19" i="83"/>
  <c r="J19" i="83"/>
  <c r="F19" i="83"/>
  <c r="E19" i="83"/>
  <c r="D19" i="83"/>
  <c r="O18" i="83"/>
  <c r="N18" i="83"/>
  <c r="L18" i="83"/>
  <c r="K18" i="83"/>
  <c r="J18" i="83"/>
  <c r="F18" i="83"/>
  <c r="E18" i="83"/>
  <c r="D18" i="83"/>
  <c r="O17" i="83"/>
  <c r="N17" i="83"/>
  <c r="L17" i="83"/>
  <c r="K17" i="83"/>
  <c r="J17" i="83"/>
  <c r="F17" i="83"/>
  <c r="E17" i="83"/>
  <c r="D17" i="83"/>
  <c r="O16" i="83"/>
  <c r="N16" i="83"/>
  <c r="L16" i="83"/>
  <c r="K16" i="83"/>
  <c r="J16" i="83"/>
  <c r="F16" i="83"/>
  <c r="E16" i="83"/>
  <c r="D16" i="83"/>
  <c r="O15" i="83"/>
  <c r="N15" i="83"/>
  <c r="L15" i="83"/>
  <c r="K15" i="83"/>
  <c r="J15" i="83"/>
  <c r="F15" i="83"/>
  <c r="E15" i="83"/>
  <c r="D15" i="83"/>
  <c r="O14" i="83"/>
  <c r="N14" i="83"/>
  <c r="L14" i="83"/>
  <c r="K14" i="83"/>
  <c r="J14" i="83"/>
  <c r="F14" i="83"/>
  <c r="E14" i="83"/>
  <c r="D14" i="83"/>
  <c r="O13" i="83"/>
  <c r="N13" i="83"/>
  <c r="L13" i="83"/>
  <c r="K13" i="83"/>
  <c r="J13" i="83"/>
  <c r="F13" i="83"/>
  <c r="E13" i="83"/>
  <c r="D13" i="83"/>
  <c r="O12" i="83"/>
  <c r="N12" i="83"/>
  <c r="L12" i="83"/>
  <c r="K12" i="83"/>
  <c r="J12" i="83"/>
  <c r="F12" i="83"/>
  <c r="E12" i="83"/>
  <c r="D12" i="83"/>
  <c r="O11" i="83"/>
  <c r="N11" i="83"/>
  <c r="L11" i="83"/>
  <c r="K11" i="83"/>
  <c r="J11" i="83"/>
  <c r="F11" i="83"/>
  <c r="E11" i="83"/>
  <c r="D11" i="83"/>
  <c r="O10" i="83"/>
  <c r="N10" i="83"/>
  <c r="L10" i="83"/>
  <c r="K10" i="83"/>
  <c r="J10" i="83"/>
  <c r="F10" i="83"/>
  <c r="E10" i="83"/>
  <c r="D10" i="83"/>
  <c r="O9" i="83"/>
  <c r="N9" i="83"/>
  <c r="L9" i="83"/>
  <c r="K9" i="83"/>
  <c r="J9" i="83"/>
  <c r="F9" i="83"/>
  <c r="E9" i="83"/>
  <c r="D9" i="83"/>
  <c r="O8" i="83"/>
  <c r="N8" i="83"/>
  <c r="L8" i="83"/>
  <c r="K8" i="83"/>
  <c r="J8" i="83"/>
  <c r="F8" i="83"/>
  <c r="E8" i="83"/>
  <c r="D8" i="83"/>
  <c r="O7" i="83"/>
  <c r="N7" i="83"/>
  <c r="L7" i="83"/>
  <c r="K7" i="83"/>
  <c r="J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J94" i="81"/>
  <c r="E94" i="81"/>
  <c r="D94" i="81"/>
  <c r="O93" i="81"/>
  <c r="N93" i="81"/>
  <c r="L93" i="81"/>
  <c r="K93" i="81"/>
  <c r="J93" i="81"/>
  <c r="F93" i="81"/>
  <c r="E93" i="81"/>
  <c r="D93" i="81"/>
  <c r="O92" i="81"/>
  <c r="N92" i="81"/>
  <c r="L92" i="81"/>
  <c r="K92" i="81"/>
  <c r="J92" i="81"/>
  <c r="F92" i="81"/>
  <c r="E92" i="81"/>
  <c r="D92" i="81"/>
  <c r="O91" i="81"/>
  <c r="N91" i="81"/>
  <c r="L91" i="81"/>
  <c r="K91" i="81"/>
  <c r="J91" i="81"/>
  <c r="F91" i="81"/>
  <c r="E91" i="81"/>
  <c r="D91" i="81"/>
  <c r="O90" i="81"/>
  <c r="N90" i="81"/>
  <c r="L90" i="81"/>
  <c r="K90" i="81"/>
  <c r="J90" i="81"/>
  <c r="F90" i="81"/>
  <c r="E90" i="81"/>
  <c r="D90" i="81"/>
  <c r="O89" i="81"/>
  <c r="N89" i="81"/>
  <c r="L89" i="81"/>
  <c r="K89" i="81"/>
  <c r="J89" i="81"/>
  <c r="F89" i="81"/>
  <c r="E89" i="81"/>
  <c r="D89" i="81"/>
  <c r="O88" i="81"/>
  <c r="L88" i="81"/>
  <c r="K88" i="81"/>
  <c r="J88" i="81"/>
  <c r="F88" i="81"/>
  <c r="E88" i="81"/>
  <c r="D88" i="81"/>
  <c r="O87" i="81"/>
  <c r="K87" i="81"/>
  <c r="J87" i="81"/>
  <c r="E87" i="81"/>
  <c r="D87" i="81"/>
  <c r="O86" i="81"/>
  <c r="N86" i="81"/>
  <c r="K86" i="81"/>
  <c r="J86" i="81"/>
  <c r="F86" i="81"/>
  <c r="E86" i="81"/>
  <c r="D86" i="81"/>
  <c r="O85" i="81"/>
  <c r="N85" i="81"/>
  <c r="L85" i="81"/>
  <c r="K85" i="81"/>
  <c r="J85" i="81"/>
  <c r="F85" i="81"/>
  <c r="E85" i="81"/>
  <c r="D85" i="81"/>
  <c r="O84" i="81"/>
  <c r="N84" i="81"/>
  <c r="L84" i="81"/>
  <c r="K84" i="81"/>
  <c r="J84" i="81"/>
  <c r="F84" i="81"/>
  <c r="E84" i="81"/>
  <c r="D84" i="81"/>
  <c r="O83" i="81"/>
  <c r="N83" i="81"/>
  <c r="L83" i="81"/>
  <c r="K83" i="81"/>
  <c r="J83" i="81"/>
  <c r="F83" i="81"/>
  <c r="E83" i="81"/>
  <c r="D83" i="81"/>
  <c r="O82" i="81"/>
  <c r="N82" i="81"/>
  <c r="L82" i="81"/>
  <c r="K82" i="81"/>
  <c r="J82" i="81"/>
  <c r="F82" i="81"/>
  <c r="E82" i="81"/>
  <c r="D82" i="81"/>
  <c r="O81" i="81"/>
  <c r="N81" i="81"/>
  <c r="L81" i="81"/>
  <c r="K81" i="81"/>
  <c r="J81" i="81"/>
  <c r="F81" i="81"/>
  <c r="E81" i="81"/>
  <c r="D81" i="81"/>
  <c r="O80" i="81"/>
  <c r="N80" i="81"/>
  <c r="L80" i="81"/>
  <c r="K80" i="81"/>
  <c r="J80" i="81"/>
  <c r="F80" i="81"/>
  <c r="E80" i="81"/>
  <c r="D80" i="81"/>
  <c r="O79" i="81"/>
  <c r="N79" i="81"/>
  <c r="L79" i="81"/>
  <c r="K79" i="81"/>
  <c r="J79" i="81"/>
  <c r="F79" i="81"/>
  <c r="E79" i="81"/>
  <c r="D79" i="81"/>
  <c r="O78" i="81"/>
  <c r="N78" i="81"/>
  <c r="L78" i="81"/>
  <c r="K78" i="81"/>
  <c r="J78" i="81"/>
  <c r="F78" i="81"/>
  <c r="E78" i="81"/>
  <c r="D78" i="81"/>
  <c r="O77" i="81"/>
  <c r="N77" i="81"/>
  <c r="L77" i="81"/>
  <c r="K77" i="81"/>
  <c r="J77" i="81"/>
  <c r="F77" i="81"/>
  <c r="E77" i="81"/>
  <c r="D77" i="81"/>
  <c r="O76" i="81"/>
  <c r="N76" i="81"/>
  <c r="L76" i="81"/>
  <c r="K76" i="81"/>
  <c r="J76" i="81"/>
  <c r="F76" i="81"/>
  <c r="E76" i="81"/>
  <c r="D76" i="81"/>
  <c r="O75" i="81"/>
  <c r="N75" i="81"/>
  <c r="L75" i="81"/>
  <c r="K75" i="81"/>
  <c r="J75" i="81"/>
  <c r="F75" i="81"/>
  <c r="E75" i="81"/>
  <c r="D75" i="81"/>
  <c r="O74" i="81"/>
  <c r="N74" i="81"/>
  <c r="L74" i="81"/>
  <c r="K74" i="81"/>
  <c r="J74" i="81"/>
  <c r="F74" i="81"/>
  <c r="E74" i="81"/>
  <c r="D74" i="81"/>
  <c r="O73" i="81"/>
  <c r="N73" i="81"/>
  <c r="L73" i="81"/>
  <c r="K73" i="81"/>
  <c r="J73" i="81"/>
  <c r="F73" i="81"/>
  <c r="E73" i="81"/>
  <c r="D73" i="81"/>
  <c r="O72" i="81"/>
  <c r="N72" i="81"/>
  <c r="L72" i="81"/>
  <c r="K72" i="81"/>
  <c r="J72" i="81"/>
  <c r="F72" i="81"/>
  <c r="E72" i="81"/>
  <c r="D72" i="81"/>
  <c r="O71" i="81"/>
  <c r="N71" i="81"/>
  <c r="L71" i="81"/>
  <c r="K71" i="81"/>
  <c r="J71" i="81"/>
  <c r="F71" i="81"/>
  <c r="E71" i="81"/>
  <c r="D71" i="81"/>
  <c r="O70" i="81"/>
  <c r="N70" i="81"/>
  <c r="L70" i="81"/>
  <c r="K70" i="81"/>
  <c r="J70" i="81"/>
  <c r="F70" i="81"/>
  <c r="E70" i="81"/>
  <c r="D70" i="81"/>
  <c r="O69" i="81"/>
  <c r="N69" i="81"/>
  <c r="L69" i="81"/>
  <c r="K69" i="81"/>
  <c r="J69" i="81"/>
  <c r="F69" i="81"/>
  <c r="E69" i="81"/>
  <c r="D69" i="81"/>
  <c r="O68" i="81"/>
  <c r="N68" i="81"/>
  <c r="L68" i="81"/>
  <c r="K68" i="81"/>
  <c r="J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I32" i="81"/>
  <c r="H32" i="81"/>
  <c r="C32" i="81"/>
  <c r="B32" i="81"/>
  <c r="D32" i="81" s="1"/>
  <c r="O31" i="81"/>
  <c r="N31" i="81"/>
  <c r="L31" i="81"/>
  <c r="K31" i="81"/>
  <c r="J31" i="81"/>
  <c r="F31" i="81"/>
  <c r="E31" i="81"/>
  <c r="D31" i="81"/>
  <c r="O30" i="81"/>
  <c r="N30" i="81"/>
  <c r="L30" i="81"/>
  <c r="K30" i="81"/>
  <c r="J30" i="81"/>
  <c r="F30" i="81"/>
  <c r="E30" i="81"/>
  <c r="D30" i="81"/>
  <c r="O29" i="81"/>
  <c r="N29" i="81"/>
  <c r="L29" i="81"/>
  <c r="K29" i="81"/>
  <c r="J29" i="81"/>
  <c r="F29" i="81"/>
  <c r="E29" i="81"/>
  <c r="D29" i="81"/>
  <c r="O28" i="81"/>
  <c r="N28" i="81"/>
  <c r="L28" i="81"/>
  <c r="K28" i="81"/>
  <c r="J28" i="81"/>
  <c r="F28" i="81"/>
  <c r="E28" i="81"/>
  <c r="D28" i="81"/>
  <c r="O27" i="81"/>
  <c r="N27" i="81"/>
  <c r="L27" i="81"/>
  <c r="K27" i="81"/>
  <c r="J27" i="81"/>
  <c r="F27" i="81"/>
  <c r="E27" i="81"/>
  <c r="D27" i="81"/>
  <c r="O26" i="81"/>
  <c r="N26" i="81"/>
  <c r="L26" i="81"/>
  <c r="K26" i="81"/>
  <c r="J26" i="81"/>
  <c r="F26" i="81"/>
  <c r="E26" i="81"/>
  <c r="D26" i="81"/>
  <c r="O25" i="81"/>
  <c r="N25" i="81"/>
  <c r="L25" i="81"/>
  <c r="K25" i="81"/>
  <c r="J25" i="81"/>
  <c r="F25" i="81"/>
  <c r="E25" i="81"/>
  <c r="D25" i="81"/>
  <c r="O24" i="81"/>
  <c r="N24" i="81"/>
  <c r="L24" i="81"/>
  <c r="K24" i="81"/>
  <c r="J24" i="81"/>
  <c r="F24" i="81"/>
  <c r="E24" i="81"/>
  <c r="D24" i="81"/>
  <c r="O23" i="81"/>
  <c r="N23" i="81"/>
  <c r="L23" i="81"/>
  <c r="K23" i="81"/>
  <c r="J23" i="81"/>
  <c r="F23" i="81"/>
  <c r="E23" i="81"/>
  <c r="D23" i="81"/>
  <c r="O22" i="81"/>
  <c r="N22" i="81"/>
  <c r="L22" i="81"/>
  <c r="K22" i="81"/>
  <c r="J22" i="81"/>
  <c r="F22" i="81"/>
  <c r="E22" i="81"/>
  <c r="D22" i="81"/>
  <c r="O21" i="81"/>
  <c r="N21" i="81"/>
  <c r="L21" i="81"/>
  <c r="K21" i="81"/>
  <c r="J21" i="81"/>
  <c r="F21" i="81"/>
  <c r="E21" i="81"/>
  <c r="D21" i="81"/>
  <c r="O20" i="81"/>
  <c r="N20" i="81"/>
  <c r="L20" i="81"/>
  <c r="K20" i="81"/>
  <c r="J20" i="81"/>
  <c r="F20" i="81"/>
  <c r="E20" i="81"/>
  <c r="D20" i="81"/>
  <c r="O19" i="81"/>
  <c r="N19" i="81"/>
  <c r="L19" i="81"/>
  <c r="K19" i="81"/>
  <c r="J19" i="81"/>
  <c r="F19" i="81"/>
  <c r="E19" i="81"/>
  <c r="D19" i="81"/>
  <c r="O18" i="81"/>
  <c r="N18" i="81"/>
  <c r="L18" i="81"/>
  <c r="K18" i="81"/>
  <c r="J18" i="81"/>
  <c r="F18" i="81"/>
  <c r="E18" i="81"/>
  <c r="D18" i="81"/>
  <c r="O17" i="81"/>
  <c r="N17" i="81"/>
  <c r="L17" i="81"/>
  <c r="K17" i="81"/>
  <c r="J17" i="81"/>
  <c r="F17" i="81"/>
  <c r="E17" i="81"/>
  <c r="D17" i="81"/>
  <c r="O16" i="81"/>
  <c r="N16" i="81"/>
  <c r="L16" i="81"/>
  <c r="K16" i="81"/>
  <c r="J16" i="81"/>
  <c r="F16" i="81"/>
  <c r="E16" i="81"/>
  <c r="D16" i="81"/>
  <c r="O15" i="81"/>
  <c r="N15" i="81"/>
  <c r="L15" i="81"/>
  <c r="K15" i="81"/>
  <c r="J15" i="81"/>
  <c r="F15" i="81"/>
  <c r="E15" i="81"/>
  <c r="D15" i="81"/>
  <c r="O14" i="81"/>
  <c r="N14" i="81"/>
  <c r="L14" i="81"/>
  <c r="K14" i="81"/>
  <c r="J14" i="81"/>
  <c r="F14" i="81"/>
  <c r="E14" i="81"/>
  <c r="D14" i="81"/>
  <c r="O13" i="81"/>
  <c r="N13" i="81"/>
  <c r="L13" i="81"/>
  <c r="K13" i="81"/>
  <c r="J13" i="81"/>
  <c r="F13" i="81"/>
  <c r="E13" i="81"/>
  <c r="D13" i="81"/>
  <c r="O12" i="81"/>
  <c r="N12" i="81"/>
  <c r="L12" i="81"/>
  <c r="K12" i="81"/>
  <c r="J12" i="81"/>
  <c r="F12" i="81"/>
  <c r="E12" i="81"/>
  <c r="D12" i="81"/>
  <c r="O11" i="81"/>
  <c r="N11" i="81"/>
  <c r="L11" i="81"/>
  <c r="K11" i="81"/>
  <c r="J11" i="81"/>
  <c r="F11" i="81"/>
  <c r="E11" i="81"/>
  <c r="D11" i="81"/>
  <c r="O10" i="81"/>
  <c r="N10" i="81"/>
  <c r="L10" i="81"/>
  <c r="K10" i="81"/>
  <c r="J10" i="81"/>
  <c r="F10" i="81"/>
  <c r="E10" i="81"/>
  <c r="D10" i="81"/>
  <c r="O9" i="81"/>
  <c r="N9" i="81"/>
  <c r="L9" i="81"/>
  <c r="K9" i="81"/>
  <c r="J9" i="81"/>
  <c r="F9" i="81"/>
  <c r="E9" i="81"/>
  <c r="D9" i="81"/>
  <c r="O8" i="81"/>
  <c r="N8" i="81"/>
  <c r="L8" i="81"/>
  <c r="K8" i="81"/>
  <c r="J8" i="81"/>
  <c r="F8" i="81"/>
  <c r="E8" i="81"/>
  <c r="D8" i="81"/>
  <c r="O7" i="81"/>
  <c r="N7" i="81"/>
  <c r="L7" i="81"/>
  <c r="K7" i="81"/>
  <c r="J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H15" i="80" s="1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M15" i="80" l="1"/>
  <c r="E38" i="81"/>
  <c r="I67" i="81"/>
  <c r="N55" i="66"/>
  <c r="P91" i="46"/>
  <c r="K62" i="81"/>
  <c r="D33" i="81"/>
  <c r="E96" i="83"/>
  <c r="P88" i="83"/>
  <c r="P72" i="70"/>
  <c r="P82" i="48"/>
  <c r="J62" i="81"/>
  <c r="P27" i="70"/>
  <c r="P83" i="48"/>
  <c r="P79" i="48"/>
  <c r="P30" i="48"/>
  <c r="P91" i="83"/>
  <c r="P87" i="83"/>
  <c r="P92" i="46"/>
  <c r="P88" i="46"/>
  <c r="P94" i="81"/>
  <c r="R16" i="80"/>
  <c r="P96" i="83"/>
  <c r="P89" i="83"/>
  <c r="P20" i="83"/>
  <c r="P93" i="46"/>
  <c r="P89" i="46"/>
  <c r="P87" i="81"/>
  <c r="P59" i="81"/>
  <c r="P60" i="81"/>
  <c r="F83" i="66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73" i="70"/>
  <c r="P26" i="70"/>
  <c r="P25" i="70"/>
  <c r="P47" i="66"/>
  <c r="O55" i="66"/>
  <c r="P46" i="66"/>
  <c r="P81" i="48"/>
  <c r="P80" i="48"/>
  <c r="P29" i="48"/>
  <c r="P49" i="47"/>
  <c r="P90" i="83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P79" i="83"/>
  <c r="O95" i="83"/>
  <c r="P5" i="83"/>
  <c r="P37" i="83" s="1"/>
  <c r="P66" i="83" s="1"/>
  <c r="P40" i="83"/>
  <c r="P43" i="83"/>
  <c r="P62" i="83"/>
  <c r="D6" i="83"/>
  <c r="H6" i="83"/>
  <c r="P28" i="83"/>
  <c r="P29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32" i="66" l="1"/>
  <c r="C32" i="66"/>
  <c r="B61" i="36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1" i="70" s="1"/>
  <c r="F37" i="70"/>
  <c r="F61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68" i="46"/>
  <c r="K69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70" l="1"/>
  <c r="C32" i="70"/>
  <c r="B32" i="48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93" i="68" l="1"/>
  <c r="O93" i="68"/>
  <c r="F93" i="68"/>
  <c r="N42" i="66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93" i="68"/>
  <c r="P45" i="66"/>
  <c r="P44" i="66"/>
  <c r="P42" i="66"/>
  <c r="L67" i="70" l="1"/>
  <c r="N67" i="70"/>
  <c r="O67" i="70"/>
  <c r="L68" i="70"/>
  <c r="N68" i="70"/>
  <c r="O68" i="70"/>
  <c r="O69" i="70"/>
  <c r="L70" i="70"/>
  <c r="N70" i="70"/>
  <c r="O70" i="70"/>
  <c r="L71" i="70"/>
  <c r="N71" i="70"/>
  <c r="O71" i="70"/>
  <c r="F67" i="70"/>
  <c r="F68" i="70"/>
  <c r="F70" i="70"/>
  <c r="F71" i="70"/>
  <c r="O18" i="70"/>
  <c r="L19" i="70"/>
  <c r="N19" i="70"/>
  <c r="O19" i="70"/>
  <c r="L20" i="70"/>
  <c r="N20" i="70"/>
  <c r="O20" i="70"/>
  <c r="L21" i="70"/>
  <c r="N21" i="70"/>
  <c r="O21" i="70"/>
  <c r="L22" i="70"/>
  <c r="N22" i="70"/>
  <c r="O22" i="70"/>
  <c r="L23" i="70"/>
  <c r="N23" i="70"/>
  <c r="O23" i="70"/>
  <c r="L24" i="70"/>
  <c r="N24" i="70"/>
  <c r="O24" i="70"/>
  <c r="F19" i="70"/>
  <c r="F20" i="70"/>
  <c r="F21" i="70"/>
  <c r="F22" i="70"/>
  <c r="F23" i="70"/>
  <c r="F24" i="70"/>
  <c r="D62" i="66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70" i="70"/>
  <c r="P68" i="70"/>
  <c r="P23" i="70"/>
  <c r="P20" i="70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71" i="70"/>
  <c r="P67" i="70"/>
  <c r="P24" i="70"/>
  <c r="P21" i="70"/>
  <c r="P19" i="70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22" i="70"/>
  <c r="P87" i="47"/>
  <c r="P83" i="47"/>
  <c r="N54" i="48" l="1"/>
  <c r="O54" i="48"/>
  <c r="L54" i="48"/>
  <c r="F54" i="48"/>
  <c r="P54" i="48" l="1"/>
  <c r="I61" i="3" l="1"/>
  <c r="B95" i="47" l="1"/>
  <c r="C95" i="47"/>
  <c r="I95" i="46"/>
  <c r="K95" i="46" s="1"/>
  <c r="H95" i="46"/>
  <c r="H61" i="3" l="1"/>
  <c r="K88" i="47" l="1"/>
  <c r="B83" i="70" l="1"/>
  <c r="C83" i="70"/>
  <c r="L57" i="46"/>
  <c r="N57" i="46"/>
  <c r="O57" i="46"/>
  <c r="L58" i="46"/>
  <c r="N58" i="46"/>
  <c r="O58" i="46"/>
  <c r="F57" i="46"/>
  <c r="F58" i="46"/>
  <c r="O94" i="36"/>
  <c r="F83" i="70" l="1"/>
  <c r="P58" i="46"/>
  <c r="P57" i="46"/>
  <c r="O94" i="68" l="1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3" i="70" l="1"/>
  <c r="D64" i="70"/>
  <c r="D65" i="70"/>
  <c r="D66" i="70"/>
  <c r="D67" i="70"/>
  <c r="D68" i="70"/>
  <c r="D69" i="70"/>
  <c r="D70" i="70"/>
  <c r="D71" i="70"/>
  <c r="D72" i="70"/>
  <c r="D73" i="70"/>
  <c r="D74" i="70"/>
  <c r="D75" i="70"/>
  <c r="D76" i="70"/>
  <c r="D77" i="70"/>
  <c r="D78" i="70"/>
  <c r="D79" i="70"/>
  <c r="D80" i="70"/>
  <c r="D81" i="70"/>
  <c r="D82" i="70"/>
  <c r="L66" i="70"/>
  <c r="N66" i="70"/>
  <c r="O66" i="70"/>
  <c r="F66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P66" i="70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N15" i="74" s="1"/>
  <c r="M7" i="74"/>
  <c r="M15" i="74" s="1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R14" i="72"/>
  <c r="Q14" i="72"/>
  <c r="O14" i="72"/>
  <c r="N14" i="72"/>
  <c r="M14" i="72"/>
  <c r="I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R10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M15" i="72" s="1"/>
  <c r="I7" i="72"/>
  <c r="H7" i="72"/>
  <c r="H15" i="72" s="1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G15" i="73" l="1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0" i="72"/>
  <c r="S12" i="72"/>
  <c r="S14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H83" i="70"/>
  <c r="N83" i="70" s="1"/>
  <c r="I83" i="70"/>
  <c r="L83" i="70" l="1"/>
  <c r="O83" i="70"/>
  <c r="P83" i="70" s="1"/>
  <c r="J39" i="66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1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H32" i="36"/>
  <c r="I32" i="36"/>
  <c r="O84" i="70" l="1"/>
  <c r="N84" i="70"/>
  <c r="L84" i="70"/>
  <c r="K84" i="70"/>
  <c r="J84" i="70"/>
  <c r="F84" i="70"/>
  <c r="K82" i="70"/>
  <c r="J82" i="70"/>
  <c r="E82" i="70"/>
  <c r="K81" i="70"/>
  <c r="J81" i="70"/>
  <c r="E81" i="70"/>
  <c r="K80" i="70"/>
  <c r="J80" i="70"/>
  <c r="E80" i="70"/>
  <c r="K79" i="70"/>
  <c r="J79" i="70"/>
  <c r="E79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K69" i="70"/>
  <c r="J69" i="70"/>
  <c r="E69" i="70"/>
  <c r="K68" i="70"/>
  <c r="J68" i="70"/>
  <c r="E68" i="70"/>
  <c r="K67" i="70"/>
  <c r="J67" i="70"/>
  <c r="E67" i="70"/>
  <c r="K66" i="70"/>
  <c r="J66" i="70"/>
  <c r="E66" i="70"/>
  <c r="O65" i="70"/>
  <c r="N65" i="70"/>
  <c r="L65" i="70"/>
  <c r="K65" i="70"/>
  <c r="J65" i="70"/>
  <c r="F65" i="70"/>
  <c r="E65" i="70"/>
  <c r="O64" i="70"/>
  <c r="N64" i="70"/>
  <c r="L64" i="70"/>
  <c r="K64" i="70"/>
  <c r="J64" i="70"/>
  <c r="F64" i="70"/>
  <c r="E64" i="70"/>
  <c r="O63" i="70"/>
  <c r="N63" i="70"/>
  <c r="L63" i="70"/>
  <c r="K63" i="70"/>
  <c r="J63" i="70"/>
  <c r="F63" i="70"/>
  <c r="E63" i="70"/>
  <c r="N61" i="70"/>
  <c r="J61" i="70"/>
  <c r="H61" i="70"/>
  <c r="D61" i="70"/>
  <c r="O57" i="70"/>
  <c r="N57" i="70"/>
  <c r="L57" i="70"/>
  <c r="F57" i="70"/>
  <c r="I56" i="70"/>
  <c r="H56" i="70"/>
  <c r="C56" i="70"/>
  <c r="B56" i="70"/>
  <c r="K55" i="70"/>
  <c r="J55" i="70"/>
  <c r="E55" i="70"/>
  <c r="D55" i="70"/>
  <c r="K54" i="70"/>
  <c r="E54" i="70"/>
  <c r="D54" i="70"/>
  <c r="K53" i="70"/>
  <c r="E53" i="70"/>
  <c r="D53" i="70"/>
  <c r="K52" i="70"/>
  <c r="E52" i="70"/>
  <c r="D52" i="70"/>
  <c r="K51" i="70"/>
  <c r="E51" i="70"/>
  <c r="D51" i="70"/>
  <c r="K50" i="70"/>
  <c r="E50" i="70"/>
  <c r="D50" i="70"/>
  <c r="K49" i="70"/>
  <c r="E49" i="70"/>
  <c r="D49" i="70"/>
  <c r="O48" i="70"/>
  <c r="N48" i="70"/>
  <c r="L48" i="70"/>
  <c r="K48" i="70"/>
  <c r="F48" i="70"/>
  <c r="E48" i="70"/>
  <c r="D48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1" i="70" s="1"/>
  <c r="N37" i="70"/>
  <c r="J37" i="70"/>
  <c r="H37" i="70"/>
  <c r="D37" i="70"/>
  <c r="B37" i="70"/>
  <c r="O33" i="70"/>
  <c r="N33" i="70"/>
  <c r="L33" i="70"/>
  <c r="F33" i="70"/>
  <c r="I32" i="70"/>
  <c r="H32" i="70"/>
  <c r="E32" i="70"/>
  <c r="K31" i="70"/>
  <c r="J31" i="70"/>
  <c r="E31" i="70"/>
  <c r="D31" i="70"/>
  <c r="K30" i="70"/>
  <c r="J30" i="70"/>
  <c r="E30" i="70"/>
  <c r="D30" i="70"/>
  <c r="K29" i="70"/>
  <c r="J29" i="70"/>
  <c r="E29" i="70"/>
  <c r="D29" i="70"/>
  <c r="K28" i="70"/>
  <c r="J28" i="70"/>
  <c r="E28" i="70"/>
  <c r="D28" i="70"/>
  <c r="K27" i="70"/>
  <c r="J27" i="70"/>
  <c r="E27" i="70"/>
  <c r="D27" i="70"/>
  <c r="K26" i="70"/>
  <c r="J26" i="70"/>
  <c r="E26" i="70"/>
  <c r="D26" i="70"/>
  <c r="K25" i="70"/>
  <c r="J25" i="70"/>
  <c r="E25" i="70"/>
  <c r="D25" i="70"/>
  <c r="K24" i="70"/>
  <c r="J24" i="70"/>
  <c r="E24" i="70"/>
  <c r="D24" i="70"/>
  <c r="K23" i="70"/>
  <c r="J23" i="70"/>
  <c r="E23" i="70"/>
  <c r="D23" i="70"/>
  <c r="K22" i="70"/>
  <c r="J22" i="70"/>
  <c r="E22" i="70"/>
  <c r="D22" i="70"/>
  <c r="K21" i="70"/>
  <c r="J21" i="70"/>
  <c r="E21" i="70"/>
  <c r="D21" i="70"/>
  <c r="K20" i="70"/>
  <c r="J20" i="70"/>
  <c r="E20" i="70"/>
  <c r="D20" i="70"/>
  <c r="K19" i="70"/>
  <c r="J19" i="70"/>
  <c r="E19" i="70"/>
  <c r="D19" i="70"/>
  <c r="K18" i="70"/>
  <c r="J18" i="70"/>
  <c r="E18" i="70"/>
  <c r="D18" i="70"/>
  <c r="O17" i="70"/>
  <c r="N17" i="70"/>
  <c r="L17" i="70"/>
  <c r="K17" i="70"/>
  <c r="J17" i="70"/>
  <c r="F17" i="70"/>
  <c r="E17" i="70"/>
  <c r="D17" i="70"/>
  <c r="O16" i="70"/>
  <c r="N16" i="70"/>
  <c r="L16" i="70"/>
  <c r="K16" i="70"/>
  <c r="J16" i="70"/>
  <c r="F16" i="70"/>
  <c r="E16" i="70"/>
  <c r="D16" i="70"/>
  <c r="O15" i="70"/>
  <c r="N15" i="70"/>
  <c r="L15" i="70"/>
  <c r="K15" i="70"/>
  <c r="J15" i="70"/>
  <c r="F15" i="70"/>
  <c r="E15" i="70"/>
  <c r="D15" i="70"/>
  <c r="O14" i="70"/>
  <c r="N14" i="70"/>
  <c r="L14" i="70"/>
  <c r="K14" i="70"/>
  <c r="J14" i="70"/>
  <c r="F14" i="70"/>
  <c r="E14" i="70"/>
  <c r="D14" i="70"/>
  <c r="O13" i="70"/>
  <c r="N13" i="70"/>
  <c r="L13" i="70"/>
  <c r="K13" i="70"/>
  <c r="J13" i="70"/>
  <c r="F13" i="70"/>
  <c r="E13" i="70"/>
  <c r="D13" i="70"/>
  <c r="O12" i="70"/>
  <c r="N12" i="70"/>
  <c r="L12" i="70"/>
  <c r="K12" i="70"/>
  <c r="J12" i="70"/>
  <c r="F12" i="70"/>
  <c r="E12" i="70"/>
  <c r="D12" i="70"/>
  <c r="O11" i="70"/>
  <c r="N11" i="70"/>
  <c r="L11" i="70"/>
  <c r="K11" i="70"/>
  <c r="J11" i="70"/>
  <c r="F11" i="70"/>
  <c r="E11" i="70"/>
  <c r="D11" i="70"/>
  <c r="O10" i="70"/>
  <c r="N10" i="70"/>
  <c r="L10" i="70"/>
  <c r="K10" i="70"/>
  <c r="J10" i="70"/>
  <c r="F10" i="70"/>
  <c r="E10" i="70"/>
  <c r="D10" i="70"/>
  <c r="O9" i="70"/>
  <c r="N9" i="70"/>
  <c r="L9" i="70"/>
  <c r="K9" i="70"/>
  <c r="J9" i="70"/>
  <c r="F9" i="70"/>
  <c r="E9" i="70"/>
  <c r="D9" i="70"/>
  <c r="O8" i="70"/>
  <c r="N8" i="70"/>
  <c r="L8" i="70"/>
  <c r="K8" i="70"/>
  <c r="J8" i="70"/>
  <c r="F8" i="70"/>
  <c r="E8" i="70"/>
  <c r="D8" i="70"/>
  <c r="O7" i="70"/>
  <c r="N7" i="70"/>
  <c r="L7" i="70"/>
  <c r="K7" i="70"/>
  <c r="J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F56" i="70" l="1"/>
  <c r="N56" i="70"/>
  <c r="O56" i="70"/>
  <c r="E33" i="68"/>
  <c r="F55" i="66"/>
  <c r="L56" i="70"/>
  <c r="L55" i="66"/>
  <c r="D83" i="70"/>
  <c r="D84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56" i="70"/>
  <c r="D57" i="70" s="1"/>
  <c r="E56" i="70"/>
  <c r="P63" i="70"/>
  <c r="P65" i="70"/>
  <c r="P33" i="70"/>
  <c r="L95" i="68"/>
  <c r="P33" i="68"/>
  <c r="P39" i="66"/>
  <c r="P41" i="66"/>
  <c r="F32" i="66"/>
  <c r="N8" i="69"/>
  <c r="R7" i="69"/>
  <c r="P84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57" i="70"/>
  <c r="P64" i="70"/>
  <c r="P40" i="70"/>
  <c r="P42" i="70"/>
  <c r="P44" i="70"/>
  <c r="P46" i="70"/>
  <c r="P48" i="70"/>
  <c r="O32" i="70"/>
  <c r="P8" i="70"/>
  <c r="P10" i="70"/>
  <c r="P12" i="70"/>
  <c r="P14" i="70"/>
  <c r="P16" i="70"/>
  <c r="N32" i="70"/>
  <c r="N62" i="70"/>
  <c r="J62" i="70"/>
  <c r="H62" i="70"/>
  <c r="D62" i="70"/>
  <c r="B62" i="70"/>
  <c r="D6" i="70"/>
  <c r="H6" i="70"/>
  <c r="J6" i="70"/>
  <c r="N6" i="70"/>
  <c r="K32" i="70"/>
  <c r="K33" i="70" s="1"/>
  <c r="B38" i="70"/>
  <c r="D38" i="70"/>
  <c r="H38" i="70"/>
  <c r="J38" i="70"/>
  <c r="N38" i="70"/>
  <c r="O62" i="70"/>
  <c r="K62" i="70"/>
  <c r="I62" i="70"/>
  <c r="E62" i="70"/>
  <c r="C62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56" i="70"/>
  <c r="J57" i="70" s="1"/>
  <c r="E83" i="70"/>
  <c r="K83" i="70"/>
  <c r="K56" i="70"/>
  <c r="J83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56" i="70" l="1"/>
  <c r="P95" i="68"/>
  <c r="E57" i="70"/>
  <c r="R8" i="67"/>
  <c r="M8" i="69"/>
  <c r="R8" i="65"/>
  <c r="P32" i="70"/>
  <c r="E84" i="70"/>
  <c r="K57" i="70"/>
  <c r="R8" i="69"/>
  <c r="P32" i="68"/>
  <c r="K33" i="68"/>
  <c r="P32" i="66"/>
  <c r="K33" i="66"/>
  <c r="E56" i="66"/>
  <c r="E33" i="66"/>
  <c r="K56" i="66"/>
  <c r="I95" i="48" l="1"/>
  <c r="H95" i="48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M55" i="49" s="1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F45" i="49" l="1"/>
  <c r="F55" i="49" s="1"/>
  <c r="H59" i="49"/>
  <c r="N55" i="49"/>
  <c r="L38" i="49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P55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N58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S38" i="49" s="1"/>
  <c r="T38" i="49" s="1"/>
  <c r="G30" i="49"/>
  <c r="I30" i="49" s="1"/>
  <c r="G29" i="49"/>
  <c r="I29" i="49" s="1"/>
  <c r="H28" i="49"/>
  <c r="G28" i="49"/>
  <c r="I28" i="49" s="1"/>
  <c r="N38" i="49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T37" i="49" s="1"/>
  <c r="M38" i="49"/>
  <c r="N39" i="49"/>
  <c r="S39" i="49"/>
  <c r="T39" i="49" s="1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59" i="49" l="1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I12" i="49" s="1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8" i="49"/>
  <c r="P56" i="49"/>
  <c r="G57" i="49"/>
  <c r="I57" i="49" s="1"/>
  <c r="H57" i="49"/>
  <c r="I26" i="49"/>
  <c r="I37" i="49"/>
  <c r="T40" i="49"/>
  <c r="P40" i="49"/>
  <c r="P39" i="49"/>
  <c r="P37" i="49"/>
  <c r="P38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I61" i="48"/>
  <c r="H61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J94" i="46"/>
  <c r="E94" i="46"/>
  <c r="D94" i="46"/>
  <c r="J93" i="46"/>
  <c r="E93" i="46"/>
  <c r="D93" i="46"/>
  <c r="J92" i="46"/>
  <c r="E92" i="46"/>
  <c r="D92" i="46"/>
  <c r="J91" i="46"/>
  <c r="E91" i="46"/>
  <c r="D91" i="46"/>
  <c r="J90" i="46"/>
  <c r="E90" i="46"/>
  <c r="D90" i="46"/>
  <c r="J89" i="46"/>
  <c r="E89" i="46"/>
  <c r="D89" i="46"/>
  <c r="J88" i="46"/>
  <c r="E88" i="46"/>
  <c r="D88" i="46"/>
  <c r="J87" i="46"/>
  <c r="E87" i="46"/>
  <c r="D87" i="46"/>
  <c r="J86" i="46"/>
  <c r="E86" i="46"/>
  <c r="D86" i="46"/>
  <c r="J85" i="46"/>
  <c r="E85" i="46"/>
  <c r="D85" i="46"/>
  <c r="J84" i="46"/>
  <c r="E84" i="46"/>
  <c r="D84" i="46"/>
  <c r="J83" i="46"/>
  <c r="E83" i="46"/>
  <c r="D83" i="46"/>
  <c r="J82" i="46"/>
  <c r="E82" i="46"/>
  <c r="D82" i="46"/>
  <c r="J81" i="46"/>
  <c r="E81" i="46"/>
  <c r="D81" i="46"/>
  <c r="J80" i="46"/>
  <c r="E80" i="46"/>
  <c r="D80" i="46"/>
  <c r="J79" i="46"/>
  <c r="E79" i="46"/>
  <c r="D79" i="46"/>
  <c r="J78" i="46"/>
  <c r="E78" i="46"/>
  <c r="D78" i="46"/>
  <c r="J77" i="46"/>
  <c r="E77" i="46"/>
  <c r="D77" i="46"/>
  <c r="J76" i="46"/>
  <c r="E76" i="46"/>
  <c r="D76" i="46"/>
  <c r="O75" i="46"/>
  <c r="N75" i="46"/>
  <c r="L75" i="46"/>
  <c r="J75" i="46"/>
  <c r="F75" i="46"/>
  <c r="E75" i="46"/>
  <c r="D75" i="46"/>
  <c r="O74" i="46"/>
  <c r="N74" i="46"/>
  <c r="L74" i="46"/>
  <c r="J74" i="46"/>
  <c r="F74" i="46"/>
  <c r="E74" i="46"/>
  <c r="D74" i="46"/>
  <c r="O73" i="46"/>
  <c r="N73" i="46"/>
  <c r="L73" i="46"/>
  <c r="J73" i="46"/>
  <c r="F73" i="46"/>
  <c r="E73" i="46"/>
  <c r="D73" i="46"/>
  <c r="O72" i="46"/>
  <c r="N72" i="46"/>
  <c r="L72" i="46"/>
  <c r="J72" i="46"/>
  <c r="F72" i="46"/>
  <c r="E72" i="46"/>
  <c r="D72" i="46"/>
  <c r="O71" i="46"/>
  <c r="N71" i="46"/>
  <c r="L71" i="46"/>
  <c r="J71" i="46"/>
  <c r="F71" i="46"/>
  <c r="E71" i="46"/>
  <c r="D71" i="46"/>
  <c r="O70" i="46"/>
  <c r="N70" i="46"/>
  <c r="L70" i="46"/>
  <c r="J70" i="46"/>
  <c r="F70" i="46"/>
  <c r="E70" i="46"/>
  <c r="D70" i="46"/>
  <c r="O69" i="46"/>
  <c r="N69" i="46"/>
  <c r="L69" i="46"/>
  <c r="J69" i="46"/>
  <c r="F69" i="46"/>
  <c r="E69" i="46"/>
  <c r="D69" i="46"/>
  <c r="O68" i="46"/>
  <c r="N68" i="46"/>
  <c r="L68" i="46"/>
  <c r="J68" i="46"/>
  <c r="F68" i="46"/>
  <c r="E68" i="46"/>
  <c r="D68" i="46"/>
  <c r="N66" i="46"/>
  <c r="J66" i="46"/>
  <c r="H66" i="46"/>
  <c r="D66" i="46"/>
  <c r="B66" i="46"/>
  <c r="O62" i="46"/>
  <c r="N62" i="46"/>
  <c r="L62" i="46"/>
  <c r="F62" i="46"/>
  <c r="I61" i="46"/>
  <c r="K61" i="46" s="1"/>
  <c r="K62" i="46" s="1"/>
  <c r="H61" i="46"/>
  <c r="C61" i="46"/>
  <c r="E61" i="46" s="1"/>
  <c r="B61" i="46"/>
  <c r="J60" i="46"/>
  <c r="E60" i="46"/>
  <c r="D60" i="46"/>
  <c r="J59" i="46"/>
  <c r="E59" i="46"/>
  <c r="D59" i="46"/>
  <c r="J58" i="46"/>
  <c r="E58" i="46"/>
  <c r="D58" i="46"/>
  <c r="J57" i="46"/>
  <c r="E57" i="46"/>
  <c r="D57" i="46"/>
  <c r="J56" i="46"/>
  <c r="E56" i="46"/>
  <c r="D56" i="46"/>
  <c r="J55" i="46"/>
  <c r="E55" i="46"/>
  <c r="D55" i="46"/>
  <c r="O54" i="46"/>
  <c r="N54" i="46"/>
  <c r="L54" i="46"/>
  <c r="J54" i="46"/>
  <c r="F54" i="46"/>
  <c r="E54" i="46"/>
  <c r="D54" i="46"/>
  <c r="O53" i="46"/>
  <c r="J53" i="46"/>
  <c r="E53" i="46"/>
  <c r="D53" i="46"/>
  <c r="O52" i="46"/>
  <c r="N52" i="46"/>
  <c r="L52" i="46"/>
  <c r="J52" i="46"/>
  <c r="F52" i="46"/>
  <c r="E52" i="46"/>
  <c r="D52" i="46"/>
  <c r="O51" i="46"/>
  <c r="N51" i="46"/>
  <c r="L51" i="46"/>
  <c r="J51" i="46"/>
  <c r="F51" i="46"/>
  <c r="E51" i="46"/>
  <c r="D51" i="46"/>
  <c r="O50" i="46"/>
  <c r="N50" i="46"/>
  <c r="L50" i="46"/>
  <c r="J50" i="46"/>
  <c r="F50" i="46"/>
  <c r="E50" i="46"/>
  <c r="D50" i="46"/>
  <c r="O49" i="46"/>
  <c r="N49" i="46"/>
  <c r="L49" i="46"/>
  <c r="J49" i="46"/>
  <c r="F49" i="46"/>
  <c r="E49" i="46"/>
  <c r="D49" i="46"/>
  <c r="O48" i="46"/>
  <c r="N48" i="46"/>
  <c r="L48" i="46"/>
  <c r="J48" i="46"/>
  <c r="F48" i="46"/>
  <c r="E48" i="46"/>
  <c r="D48" i="46"/>
  <c r="O47" i="46"/>
  <c r="N47" i="46"/>
  <c r="L47" i="46"/>
  <c r="J47" i="46"/>
  <c r="F47" i="46"/>
  <c r="E47" i="46"/>
  <c r="D47" i="46"/>
  <c r="O46" i="46"/>
  <c r="N46" i="46"/>
  <c r="L46" i="46"/>
  <c r="J46" i="46"/>
  <c r="F46" i="46"/>
  <c r="E46" i="46"/>
  <c r="D46" i="46"/>
  <c r="O45" i="46"/>
  <c r="N45" i="46"/>
  <c r="L45" i="46"/>
  <c r="J45" i="46"/>
  <c r="F45" i="46"/>
  <c r="E45" i="46"/>
  <c r="D45" i="46"/>
  <c r="O44" i="46"/>
  <c r="N44" i="46"/>
  <c r="L44" i="46"/>
  <c r="J44" i="46"/>
  <c r="F44" i="46"/>
  <c r="E44" i="46"/>
  <c r="D44" i="46"/>
  <c r="O43" i="46"/>
  <c r="N43" i="46"/>
  <c r="L43" i="46"/>
  <c r="J43" i="46"/>
  <c r="F43" i="46"/>
  <c r="E43" i="46"/>
  <c r="D43" i="46"/>
  <c r="O42" i="46"/>
  <c r="N42" i="46"/>
  <c r="L42" i="46"/>
  <c r="J42" i="46"/>
  <c r="F42" i="46"/>
  <c r="E42" i="46"/>
  <c r="D42" i="46"/>
  <c r="O41" i="46"/>
  <c r="N41" i="46"/>
  <c r="L41" i="46"/>
  <c r="J41" i="46"/>
  <c r="F41" i="46"/>
  <c r="E41" i="46"/>
  <c r="D41" i="46"/>
  <c r="O40" i="46"/>
  <c r="N40" i="46"/>
  <c r="L40" i="46"/>
  <c r="J40" i="46"/>
  <c r="F40" i="46"/>
  <c r="E40" i="46"/>
  <c r="D40" i="46"/>
  <c r="O39" i="46"/>
  <c r="N39" i="46"/>
  <c r="L39" i="46"/>
  <c r="J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J31" i="46"/>
  <c r="F31" i="46"/>
  <c r="E31" i="46"/>
  <c r="D31" i="46"/>
  <c r="O30" i="46"/>
  <c r="N30" i="46"/>
  <c r="L30" i="46"/>
  <c r="J30" i="46"/>
  <c r="F30" i="46"/>
  <c r="E30" i="46"/>
  <c r="D30" i="46"/>
  <c r="O29" i="46"/>
  <c r="N29" i="46"/>
  <c r="L29" i="46"/>
  <c r="J29" i="46"/>
  <c r="F29" i="46"/>
  <c r="E29" i="46"/>
  <c r="D29" i="46"/>
  <c r="O28" i="46"/>
  <c r="N28" i="46"/>
  <c r="L28" i="46"/>
  <c r="J28" i="46"/>
  <c r="F28" i="46"/>
  <c r="E28" i="46"/>
  <c r="D28" i="46"/>
  <c r="L27" i="46"/>
  <c r="J27" i="46"/>
  <c r="F27" i="46"/>
  <c r="E27" i="46"/>
  <c r="D27" i="46"/>
  <c r="L26" i="46"/>
  <c r="J26" i="46"/>
  <c r="F26" i="46"/>
  <c r="E26" i="46"/>
  <c r="D26" i="46"/>
  <c r="J25" i="46"/>
  <c r="E25" i="46"/>
  <c r="D25" i="46"/>
  <c r="J24" i="46"/>
  <c r="E24" i="46"/>
  <c r="D24" i="46"/>
  <c r="O23" i="46"/>
  <c r="N23" i="46"/>
  <c r="L23" i="46"/>
  <c r="J23" i="46"/>
  <c r="F23" i="46"/>
  <c r="E23" i="46"/>
  <c r="D23" i="46"/>
  <c r="O22" i="46"/>
  <c r="N22" i="46"/>
  <c r="L22" i="46"/>
  <c r="J22" i="46"/>
  <c r="F22" i="46"/>
  <c r="E22" i="46"/>
  <c r="D22" i="46"/>
  <c r="O21" i="46"/>
  <c r="N21" i="46"/>
  <c r="L21" i="46"/>
  <c r="J21" i="46"/>
  <c r="F21" i="46"/>
  <c r="E21" i="46"/>
  <c r="D21" i="46"/>
  <c r="O20" i="46"/>
  <c r="N20" i="46"/>
  <c r="L20" i="46"/>
  <c r="J20" i="46"/>
  <c r="F20" i="46"/>
  <c r="E20" i="46"/>
  <c r="D20" i="46"/>
  <c r="O19" i="46"/>
  <c r="N19" i="46"/>
  <c r="L19" i="46"/>
  <c r="J19" i="46"/>
  <c r="F19" i="46"/>
  <c r="E19" i="46"/>
  <c r="D19" i="46"/>
  <c r="O18" i="46"/>
  <c r="N18" i="46"/>
  <c r="L18" i="46"/>
  <c r="J18" i="46"/>
  <c r="F18" i="46"/>
  <c r="E18" i="46"/>
  <c r="D18" i="46"/>
  <c r="O17" i="46"/>
  <c r="N17" i="46"/>
  <c r="L17" i="46"/>
  <c r="J17" i="46"/>
  <c r="F17" i="46"/>
  <c r="E17" i="46"/>
  <c r="D17" i="46"/>
  <c r="O16" i="46"/>
  <c r="N16" i="46"/>
  <c r="L16" i="46"/>
  <c r="J16" i="46"/>
  <c r="F16" i="46"/>
  <c r="E16" i="46"/>
  <c r="D16" i="46"/>
  <c r="O15" i="46"/>
  <c r="N15" i="46"/>
  <c r="L15" i="46"/>
  <c r="J15" i="46"/>
  <c r="F15" i="46"/>
  <c r="E15" i="46"/>
  <c r="D15" i="46"/>
  <c r="O14" i="46"/>
  <c r="N14" i="46"/>
  <c r="L14" i="46"/>
  <c r="J14" i="46"/>
  <c r="F14" i="46"/>
  <c r="E14" i="46"/>
  <c r="D14" i="46"/>
  <c r="O13" i="46"/>
  <c r="N13" i="46"/>
  <c r="L13" i="46"/>
  <c r="J13" i="46"/>
  <c r="F13" i="46"/>
  <c r="E13" i="46"/>
  <c r="D13" i="46"/>
  <c r="O12" i="46"/>
  <c r="N12" i="46"/>
  <c r="L12" i="46"/>
  <c r="J12" i="46"/>
  <c r="F12" i="46"/>
  <c r="E12" i="46"/>
  <c r="D12" i="46"/>
  <c r="O11" i="46"/>
  <c r="N11" i="46"/>
  <c r="L11" i="46"/>
  <c r="J11" i="46"/>
  <c r="F11" i="46"/>
  <c r="E11" i="46"/>
  <c r="D11" i="46"/>
  <c r="O10" i="46"/>
  <c r="N10" i="46"/>
  <c r="L10" i="46"/>
  <c r="J10" i="46"/>
  <c r="F10" i="46"/>
  <c r="E10" i="46"/>
  <c r="D10" i="46"/>
  <c r="O9" i="46"/>
  <c r="N9" i="46"/>
  <c r="L9" i="46"/>
  <c r="J9" i="46"/>
  <c r="F9" i="46"/>
  <c r="E9" i="46"/>
  <c r="D9" i="46"/>
  <c r="O8" i="46"/>
  <c r="N8" i="46"/>
  <c r="L8" i="46"/>
  <c r="J8" i="46"/>
  <c r="F8" i="46"/>
  <c r="E8" i="46"/>
  <c r="D8" i="46"/>
  <c r="O7" i="46"/>
  <c r="N7" i="46"/>
  <c r="L7" i="46"/>
  <c r="J7" i="46"/>
  <c r="F7" i="46"/>
  <c r="E7" i="46"/>
  <c r="D7" i="46"/>
  <c r="C6" i="46"/>
  <c r="B6" i="46"/>
  <c r="N5" i="46"/>
  <c r="J5" i="46"/>
  <c r="H5" i="46"/>
  <c r="D5" i="46"/>
  <c r="I19" i="49" l="1"/>
  <c r="P17" i="49"/>
  <c r="N20" i="49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P20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68" i="46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69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D50" i="2"/>
  <c r="C50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D10" i="2"/>
  <c r="C10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C6" i="36"/>
  <c r="K67" i="36" s="1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J60" i="36"/>
  <c r="E60" i="36"/>
  <c r="D60" i="36"/>
  <c r="K59" i="36"/>
  <c r="J59" i="36"/>
  <c r="E59" i="36"/>
  <c r="D59" i="36"/>
  <c r="O58" i="36"/>
  <c r="N58" i="36"/>
  <c r="L58" i="36"/>
  <c r="K58" i="36"/>
  <c r="J58" i="36"/>
  <c r="F58" i="36"/>
  <c r="E58" i="36"/>
  <c r="D58" i="36"/>
  <c r="O57" i="36"/>
  <c r="N57" i="36"/>
  <c r="L57" i="36"/>
  <c r="K57" i="36"/>
  <c r="J57" i="36"/>
  <c r="F57" i="36"/>
  <c r="E57" i="36"/>
  <c r="D57" i="36"/>
  <c r="K56" i="36"/>
  <c r="J56" i="36"/>
  <c r="F56" i="36"/>
  <c r="E56" i="36"/>
  <c r="D56" i="36"/>
  <c r="K55" i="36"/>
  <c r="J55" i="36"/>
  <c r="E55" i="36"/>
  <c r="D55" i="36"/>
  <c r="K54" i="36"/>
  <c r="J54" i="36"/>
  <c r="E54" i="36"/>
  <c r="D54" i="36"/>
  <c r="K53" i="36"/>
  <c r="J53" i="36"/>
  <c r="E53" i="36"/>
  <c r="D53" i="36"/>
  <c r="K52" i="36"/>
  <c r="J52" i="36"/>
  <c r="E52" i="36"/>
  <c r="D52" i="36"/>
  <c r="O51" i="36"/>
  <c r="N51" i="36"/>
  <c r="L51" i="36"/>
  <c r="K51" i="36"/>
  <c r="J51" i="36"/>
  <c r="F51" i="36"/>
  <c r="E51" i="36"/>
  <c r="D51" i="36"/>
  <c r="O50" i="36"/>
  <c r="N50" i="36"/>
  <c r="L50" i="36"/>
  <c r="K50" i="36"/>
  <c r="J50" i="36"/>
  <c r="F50" i="36"/>
  <c r="E50" i="36"/>
  <c r="D50" i="36"/>
  <c r="O49" i="36"/>
  <c r="N49" i="36"/>
  <c r="L49" i="36"/>
  <c r="K49" i="36"/>
  <c r="J49" i="36"/>
  <c r="F49" i="36"/>
  <c r="E49" i="36"/>
  <c r="D49" i="36"/>
  <c r="O48" i="36"/>
  <c r="N48" i="36"/>
  <c r="L48" i="36"/>
  <c r="K48" i="36"/>
  <c r="J48" i="36"/>
  <c r="F48" i="36"/>
  <c r="E48" i="36"/>
  <c r="D48" i="36"/>
  <c r="O47" i="36"/>
  <c r="N47" i="36"/>
  <c r="L47" i="36"/>
  <c r="K47" i="36"/>
  <c r="J47" i="36"/>
  <c r="F47" i="36"/>
  <c r="E47" i="36"/>
  <c r="D47" i="36"/>
  <c r="O46" i="36"/>
  <c r="N46" i="36"/>
  <c r="L46" i="36"/>
  <c r="K46" i="36"/>
  <c r="J46" i="36"/>
  <c r="F46" i="36"/>
  <c r="E46" i="36"/>
  <c r="D46" i="36"/>
  <c r="O45" i="36"/>
  <c r="N45" i="36"/>
  <c r="L45" i="36"/>
  <c r="K45" i="36"/>
  <c r="J45" i="36"/>
  <c r="F45" i="36"/>
  <c r="E45" i="36"/>
  <c r="D45" i="36"/>
  <c r="O44" i="36"/>
  <c r="N44" i="36"/>
  <c r="L44" i="36"/>
  <c r="K44" i="36"/>
  <c r="J44" i="36"/>
  <c r="F44" i="36"/>
  <c r="E44" i="36"/>
  <c r="D44" i="36"/>
  <c r="O43" i="36"/>
  <c r="N43" i="36"/>
  <c r="L43" i="36"/>
  <c r="K43" i="36"/>
  <c r="J43" i="36"/>
  <c r="F43" i="36"/>
  <c r="E43" i="36"/>
  <c r="D43" i="36"/>
  <c r="O42" i="36"/>
  <c r="N42" i="36"/>
  <c r="L42" i="36"/>
  <c r="K42" i="36"/>
  <c r="J42" i="36"/>
  <c r="F42" i="36"/>
  <c r="E42" i="36"/>
  <c r="D42" i="36"/>
  <c r="O41" i="36"/>
  <c r="N41" i="36"/>
  <c r="L41" i="36"/>
  <c r="K41" i="36"/>
  <c r="J41" i="36"/>
  <c r="F41" i="36"/>
  <c r="E41" i="36"/>
  <c r="D41" i="36"/>
  <c r="O40" i="36"/>
  <c r="N40" i="36"/>
  <c r="L40" i="36"/>
  <c r="K40" i="36"/>
  <c r="J40" i="36"/>
  <c r="F40" i="36"/>
  <c r="E40" i="36"/>
  <c r="D40" i="36"/>
  <c r="O39" i="36"/>
  <c r="N39" i="36"/>
  <c r="L39" i="36"/>
  <c r="K39" i="36"/>
  <c r="J39" i="36"/>
  <c r="F39" i="36"/>
  <c r="E39" i="36"/>
  <c r="D39" i="36"/>
  <c r="N37" i="36"/>
  <c r="J37" i="36"/>
  <c r="H37" i="36"/>
  <c r="D37" i="36"/>
  <c r="B37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C61" i="3"/>
  <c r="E61" i="3" s="1"/>
  <c r="B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J82" i="3"/>
  <c r="K82" i="3"/>
  <c r="J83" i="3"/>
  <c r="K83" i="3"/>
  <c r="J84" i="3"/>
  <c r="K84" i="3"/>
  <c r="L84" i="3"/>
  <c r="J85" i="3"/>
  <c r="K85" i="3"/>
  <c r="L85" i="3"/>
  <c r="J86" i="3"/>
  <c r="K86" i="3"/>
  <c r="L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6" i="3"/>
  <c r="K96" i="3"/>
  <c r="L96" i="3"/>
  <c r="K68" i="3"/>
  <c r="J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J62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P32" i="47" l="1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I20" i="2"/>
  <c r="M10" i="2"/>
  <c r="P95" i="48"/>
  <c r="N95" i="36"/>
  <c r="P82" i="36"/>
  <c r="P72" i="36"/>
  <c r="P59" i="36"/>
  <c r="Q48" i="2"/>
  <c r="P30" i="2"/>
  <c r="J2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<sst xmlns="http://schemas.openxmlformats.org/spreadsheetml/2006/main" count="2017" uniqueCount="237">
  <si>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</si>
  <si>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</si>
  <si>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</si>
  <si>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</si>
  <si>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</si>
  <si>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</si>
  <si>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</si>
  <si>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</si>
  <si>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</si>
  <si>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</si>
  <si>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</si>
  <si>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</si>
  <si>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</si>
  <si>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</si>
  <si>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</si>
  <si>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</si>
  <si>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</si>
  <si>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</si>
  <si>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</si>
  <si>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</si>
  <si>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</si>
  <si>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</si>
  <si>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</si>
  <si>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</si>
  <si>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</si>
  <si>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</si>
  <si>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</si>
  <si>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</si>
  <si>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</si>
  <si>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</si>
  <si>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</si>
  <si>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</si>
  <si>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</si>
  <si>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Evolução das Exportações de Vinho com DOP com Destino a uma Seleção de Mercados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</si>
  <si>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</si>
  <si>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</si>
  <si>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</si>
  <si>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</si>
  <si>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</si>
  <si>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</si>
  <si>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</si>
  <si>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</si>
  <si>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</si>
  <si>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</si>
  <si>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</si>
  <si>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</si>
  <si>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</si>
  <si>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</si>
  <si>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</si>
  <si>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</si>
  <si>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</si>
  <si>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</si>
  <si>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</si>
  <si>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</si>
  <si>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</si>
  <si>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</si>
  <si>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</si>
  <si>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</si>
  <si>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</si>
  <si>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</si>
  <si>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</si>
  <si>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</si>
  <si>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</si>
  <si>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</si>
  <si>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</si>
  <si>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</si>
  <si>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</si>
  <si>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</si>
  <si>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</si>
  <si>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</si>
  <si>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</si>
  <si>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</si>
  <si>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</si>
  <si>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</si>
  <si>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</si>
  <si>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</si>
  <si>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</si>
  <si>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</si>
  <si>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</si>
  <si>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</si>
  <si>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</si>
  <si>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</si>
  <si>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</si>
  <si>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</si>
  <si>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</si>
  <si>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</si>
  <si>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</si>
  <si>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</si>
  <si>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</si>
  <si>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</si>
  <si>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</si>
  <si>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</si>
  <si>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</si>
  <si>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</si>
  <si>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</si>
  <si>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</si>
  <si>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</si>
  <si>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</si>
  <si>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</si>
  <si>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</si>
  <si>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</si>
  <si>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</si>
  <si>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</si>
  <si>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</si>
  <si>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</si>
  <si>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</si>
  <si>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</si>
  <si>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</si>
  <si>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Ano Móvel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</si>
  <si>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</si>
  <si>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</si>
  <si>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</si>
  <si>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</si>
  <si>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</si>
  <si>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</si>
  <si>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</si>
  <si>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</si>
  <si>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</si>
  <si>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2020 - Dados Definitivos - 9 de setembro</t>
  </si>
  <si>
    <t>E.U.AMERICA</t>
  </si>
  <si>
    <t>REINO UNIDO</t>
  </si>
  <si>
    <t>BRASIL</t>
  </si>
  <si>
    <t>CANADA</t>
  </si>
  <si>
    <t>SUICA</t>
  </si>
  <si>
    <t>ANGOLA</t>
  </si>
  <si>
    <t>NORUEGA</t>
  </si>
  <si>
    <t>CHINA</t>
  </si>
  <si>
    <t>FEDERAÇÃO RUSSA</t>
  </si>
  <si>
    <t>JAPAO</t>
  </si>
  <si>
    <t>COREIA DO SUL</t>
  </si>
  <si>
    <t>MACAU</t>
  </si>
  <si>
    <t>REP. ESLOVACA</t>
  </si>
  <si>
    <t>AUSTRALIA</t>
  </si>
  <si>
    <t>PAISES PT N/ DETERM.</t>
  </si>
  <si>
    <t>UCRANIA</t>
  </si>
  <si>
    <t>SINGAPURA</t>
  </si>
  <si>
    <t>NOVA ZELANDIA</t>
  </si>
  <si>
    <t>HONG-KONG</t>
  </si>
  <si>
    <t>TAIWAN</t>
  </si>
  <si>
    <t xml:space="preserve">Fevereiro 2022 versus Fevereiro 2021 </t>
  </si>
  <si>
    <t>5 - Exportações por Tipo de produto - fevereiro 2022 vs fevereiro 2021</t>
  </si>
  <si>
    <t>7 - Evolução das Exportações de Vinho (NC 2204) por Mercado / Acondicionamento - fevereiro 2022 vs fevereiro 2021</t>
  </si>
  <si>
    <t>9 - Evolução das Exportações com Destino a uma Selecção de Mercado - fevereiro 2022 vs fevereiro 2021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</si>
  <si>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</si>
  <si>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</si>
  <si>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</si>
  <si>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</si>
  <si>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</si>
  <si>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</si>
  <si>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</si>
  <si>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</si>
  <si>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</si>
  <si>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</si>
  <si>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</si>
  <si>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</si>
  <si>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</si>
  <si>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D       2022/2021</t>
  </si>
  <si>
    <t>mar 20 a fev 2021</t>
  </si>
  <si>
    <t>mar 21 a fev 2022</t>
  </si>
  <si>
    <t>2007/2021</t>
  </si>
  <si>
    <t>jan-fev</t>
  </si>
  <si>
    <t>2022 /2021</t>
  </si>
  <si>
    <t>Vinho Licoroso com DO / IG</t>
  </si>
  <si>
    <t>Vinho Licoroso sem DO / IG</t>
  </si>
  <si>
    <t>Exportações por Tipo de Produto - fevereiro 2022 vs fevereiro 2021</t>
  </si>
  <si>
    <t>Evolução das Exportações de Vinho (NC 2204) por Mercado / Acondicionamento - fevereiro 2022 vs fevereiro 2021</t>
  </si>
  <si>
    <t>2022 / 2021</t>
  </si>
  <si>
    <t>Evolução das Exportações com Destino a uma Seleção de Mercados (NC 2204) - fevereiro 2022 vs fevereiro 2021</t>
  </si>
  <si>
    <t>Evolução das Exportações de Vinho com DO + IG + Vinho (ex-mesa) por Mercado / Acondicionamento</t>
  </si>
  <si>
    <t>2022/2021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</si>
  <si>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</si>
  <si>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</si>
  <si>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</si>
  <si>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</si>
  <si>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</si>
  <si>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</si>
  <si>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</si>
  <si>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</si>
  <si>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</si>
  <si>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</si>
  <si>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</si>
  <si>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FRANCA</t>
  </si>
  <si>
    <t>ALEMANHA</t>
  </si>
  <si>
    <t>PAISES BAIXOS</t>
  </si>
  <si>
    <t>BELGICA</t>
  </si>
  <si>
    <t>POLONIA</t>
  </si>
  <si>
    <t>SUECIA</t>
  </si>
  <si>
    <t>ESPANHA</t>
  </si>
  <si>
    <t>DINAMARCA</t>
  </si>
  <si>
    <t>LUXEMBURGO</t>
  </si>
  <si>
    <t>FINLANDIA</t>
  </si>
  <si>
    <t>ITALIA</t>
  </si>
  <si>
    <t>GUINE BISSAU</t>
  </si>
  <si>
    <t>LETONIA</t>
  </si>
  <si>
    <t>IRLANDA</t>
  </si>
  <si>
    <t>ESTONIA</t>
  </si>
  <si>
    <t>AUSTRIA</t>
  </si>
  <si>
    <t>ROMENIA</t>
  </si>
  <si>
    <t>LITUANIA</t>
  </si>
  <si>
    <t>REINO UNIDO (IRLANDA DO NORTE)</t>
  </si>
  <si>
    <t>REP. CHECA</t>
  </si>
  <si>
    <t>GRECIA</t>
  </si>
  <si>
    <t>CHIPRE</t>
  </si>
  <si>
    <t>S.TOME PRINCIPE</t>
  </si>
  <si>
    <t>EMIRATOS ARABES</t>
  </si>
  <si>
    <t>MOCAMBIQUE</t>
  </si>
  <si>
    <t>COLOMBIA</t>
  </si>
  <si>
    <t>SUAZILANDIA</t>
  </si>
  <si>
    <t>URUGUAI</t>
  </si>
  <si>
    <t>CABO VERDE</t>
  </si>
  <si>
    <t>ISRAEL</t>
  </si>
  <si>
    <t>INDONESIA</t>
  </si>
  <si>
    <t>MEXICO</t>
  </si>
  <si>
    <t>NIGERIA</t>
  </si>
  <si>
    <t>MALTA</t>
  </si>
  <si>
    <t>TURQUIA</t>
  </si>
  <si>
    <t>BULGARIA</t>
  </si>
  <si>
    <t>MARROCOS</t>
  </si>
  <si>
    <t>GUINE EQUATORIAL</t>
  </si>
  <si>
    <t>ISLANDIA</t>
  </si>
  <si>
    <t>RUANDA</t>
  </si>
  <si>
    <t>AFRICA DO SUL</t>
  </si>
  <si>
    <t>HUNGRIA</t>
  </si>
  <si>
    <t>TIMOR LESTE</t>
  </si>
  <si>
    <t>COSTA DO MARFIM</t>
  </si>
  <si>
    <t>FILIPINAS</t>
  </si>
  <si>
    <t>INDIA</t>
  </si>
  <si>
    <t>QUENIA</t>
  </si>
  <si>
    <t>VENEZUELA</t>
  </si>
  <si>
    <t>ANDORRA</t>
  </si>
  <si>
    <t>TOBAGO E TRINDADE</t>
  </si>
  <si>
    <t>CHILE</t>
  </si>
  <si>
    <t>REP.DOMINICANA</t>
  </si>
  <si>
    <t>CUBA</t>
  </si>
  <si>
    <t>ARMENIA</t>
  </si>
  <si>
    <t>2021  - Dados Preliminares - 08-04-2022</t>
  </si>
  <si>
    <t>2022 - Dados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</si>
</sst>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0.0%"/>
    <numFmt numFmtId="165" formatCode="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9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472">
    <xf numFmtId="0" fontId="0" fillId="0" borderId="0" xfId="0"/>
    <xf numFmtId="0" fontId="0" fillId="0" borderId="0" xfId="0" applyBorder="1"/>
    <xf numFmtId="0" fontId="8" fillId="0" borderId="0" xfId="0" applyFont="1"/>
    <xf numFmtId="164" fontId="0" fillId="0" borderId="0" xfId="0" applyNumberFormat="1" applyBorder="1"/>
    <xf numFmtId="0" fontId="10" fillId="0" borderId="0" xfId="0" applyFont="1" applyBorder="1"/>
    <xf numFmtId="0" fontId="11" fillId="0" borderId="0" xfId="0" applyFont="1"/>
    <xf numFmtId="0" fontId="7" fillId="0" borderId="0" xfId="1"/>
    <xf numFmtId="0" fontId="0" fillId="0" borderId="0" xfId="0" applyFill="1" applyBorder="1"/>
    <xf numFmtId="0" fontId="10" fillId="0" borderId="0" xfId="0" applyFont="1"/>
    <xf numFmtId="0" fontId="0" fillId="0" borderId="0" xfId="0" applyAlignment="1">
      <alignment vertical="top" wrapText="1"/>
    </xf>
    <xf numFmtId="0" fontId="12" fillId="0" borderId="0" xfId="0" applyFont="1"/>
    <xf numFmtId="0" fontId="8" fillId="0" borderId="0" xfId="0" applyFont="1" applyBorder="1"/>
    <xf numFmtId="0" fontId="0" fillId="0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Font="1" applyBorder="1"/>
    <xf numFmtId="2" fontId="0" fillId="0" borderId="0" xfId="0" applyNumberFormat="1" applyFont="1" applyBorder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2" fontId="0" fillId="0" borderId="2" xfId="0" applyNumberForma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3" fontId="8" fillId="0" borderId="6" xfId="0" applyNumberFormat="1" applyFont="1" applyFill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0" xfId="0" applyAlignment="1"/>
    <xf numFmtId="0" fontId="9" fillId="2" borderId="2" xfId="0" applyFont="1" applyFill="1" applyBorder="1" applyAlignment="1">
      <alignment horizontal="center"/>
    </xf>
    <xf numFmtId="0" fontId="8" fillId="0" borderId="0" xfId="0" applyFont="1" applyFill="1" applyBorder="1"/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0" xfId="0" applyFont="1" applyFill="1" applyBorder="1"/>
    <xf numFmtId="0" fontId="10" fillId="0" borderId="2" xfId="0" applyFont="1" applyBorder="1"/>
    <xf numFmtId="164" fontId="10" fillId="0" borderId="0" xfId="0" applyNumberFormat="1" applyFont="1" applyBorder="1"/>
    <xf numFmtId="0" fontId="8" fillId="0" borderId="4" xfId="0" applyFont="1" applyBorder="1"/>
    <xf numFmtId="164" fontId="5" fillId="0" borderId="18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0" fontId="0" fillId="0" borderId="4" xfId="0" applyBorder="1" applyAlignment="1"/>
    <xf numFmtId="164" fontId="5" fillId="0" borderId="18" xfId="0" applyNumberFormat="1" applyFont="1" applyFill="1" applyBorder="1" applyAlignment="1"/>
    <xf numFmtId="164" fontId="5" fillId="0" borderId="23" xfId="0" applyNumberFormat="1" applyFont="1" applyFill="1" applyBorder="1" applyAlignment="1"/>
    <xf numFmtId="164" fontId="5" fillId="0" borderId="29" xfId="0" applyNumberFormat="1" applyFont="1" applyFill="1" applyBorder="1" applyAlignment="1"/>
    <xf numFmtId="164" fontId="5" fillId="0" borderId="17" xfId="0" applyNumberFormat="1" applyFont="1" applyFill="1" applyBorder="1" applyAlignment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Fill="1" applyBorder="1" applyAlignment="1"/>
    <xf numFmtId="164" fontId="5" fillId="0" borderId="32" xfId="0" applyNumberFormat="1" applyFont="1" applyFill="1" applyBorder="1" applyAlignment="1"/>
    <xf numFmtId="164" fontId="5" fillId="0" borderId="34" xfId="0" applyNumberFormat="1" applyFont="1" applyFill="1" applyBorder="1" applyAlignment="1"/>
    <xf numFmtId="164" fontId="5" fillId="0" borderId="35" xfId="0" applyNumberFormat="1" applyFont="1" applyFill="1" applyBorder="1" applyAlignment="1"/>
    <xf numFmtId="164" fontId="5" fillId="0" borderId="28" xfId="0" applyNumberFormat="1" applyFont="1" applyFill="1" applyBorder="1" applyAlignment="1"/>
    <xf numFmtId="2" fontId="8" fillId="0" borderId="4" xfId="0" applyNumberFormat="1" applyFont="1" applyBorder="1"/>
    <xf numFmtId="2" fontId="0" fillId="0" borderId="12" xfId="0" applyNumberFormat="1" applyFont="1" applyBorder="1"/>
    <xf numFmtId="2" fontId="0" fillId="0" borderId="9" xfId="0" applyNumberFormat="1" applyFont="1" applyBorder="1"/>
    <xf numFmtId="2" fontId="9" fillId="0" borderId="3" xfId="0" applyNumberFormat="1" applyFont="1" applyBorder="1"/>
    <xf numFmtId="164" fontId="9" fillId="0" borderId="17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8" fillId="0" borderId="7" xfId="0" applyNumberFormat="1" applyFont="1" applyBorder="1"/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164" fontId="5" fillId="0" borderId="31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164" fontId="5" fillId="0" borderId="25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24" xfId="0" applyNumberFormat="1" applyFont="1" applyFill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164" fontId="9" fillId="0" borderId="27" xfId="0" applyNumberFormat="1" applyFont="1" applyFill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Fill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Fill="1" applyBorder="1" applyAlignment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0" fontId="9" fillId="2" borderId="81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3" fontId="8" fillId="0" borderId="31" xfId="0" applyNumberFormat="1" applyFont="1" applyFill="1" applyBorder="1"/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9" xfId="0" applyFont="1" applyFill="1" applyBorder="1" applyAlignment="1">
      <alignment horizontal="center"/>
    </xf>
    <xf numFmtId="0" fontId="9" fillId="2" borderId="84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0" fillId="0" borderId="32" xfId="0" applyNumberFormat="1" applyFont="1" applyBorder="1"/>
    <xf numFmtId="3" fontId="0" fillId="0" borderId="33" xfId="0" applyNumberFormat="1" applyFont="1" applyBorder="1"/>
    <xf numFmtId="3" fontId="0" fillId="0" borderId="34" xfId="0" applyNumberFormat="1" applyFont="1" applyBorder="1"/>
    <xf numFmtId="3" fontId="0" fillId="0" borderId="24" xfId="0" applyNumberFormat="1" applyFont="1" applyBorder="1"/>
    <xf numFmtId="3" fontId="8" fillId="0" borderId="35" xfId="0" applyNumberFormat="1" applyFont="1" applyBorder="1"/>
    <xf numFmtId="3" fontId="0" fillId="0" borderId="2" xfId="0" applyNumberFormat="1" applyFont="1" applyBorder="1"/>
    <xf numFmtId="164" fontId="5" fillId="0" borderId="8" xfId="0" applyNumberFormat="1" applyFont="1" applyFill="1" applyBorder="1" applyAlignment="1"/>
    <xf numFmtId="164" fontId="5" fillId="0" borderId="14" xfId="0" applyNumberFormat="1" applyFont="1" applyFill="1" applyBorder="1" applyAlignment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5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5" xfId="0" applyNumberFormat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Fill="1" applyBorder="1" applyAlignment="1"/>
    <xf numFmtId="0" fontId="0" fillId="0" borderId="0" xfId="0" applyFont="1" applyBorder="1"/>
    <xf numFmtId="0" fontId="0" fillId="0" borderId="0" xfId="0" applyFont="1" applyFill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3" fontId="0" fillId="0" borderId="3" xfId="0" applyNumberFormat="1" applyFont="1" applyBorder="1"/>
    <xf numFmtId="3" fontId="0" fillId="0" borderId="27" xfId="0" applyNumberFormat="1" applyFont="1" applyBorder="1"/>
    <xf numFmtId="164" fontId="17" fillId="0" borderId="17" xfId="0" applyNumberFormat="1" applyFont="1" applyFill="1" applyBorder="1" applyAlignment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0" fontId="8" fillId="0" borderId="0" xfId="0" applyFont="1" applyFill="1"/>
    <xf numFmtId="3" fontId="0" fillId="0" borderId="2" xfId="0" applyNumberFormat="1" applyFont="1" applyFill="1" applyBorder="1"/>
    <xf numFmtId="3" fontId="0" fillId="0" borderId="24" xfId="0" applyNumberFormat="1" applyFont="1" applyFill="1" applyBorder="1"/>
    <xf numFmtId="2" fontId="0" fillId="0" borderId="2" xfId="0" applyNumberFormat="1" applyFont="1" applyFill="1" applyBorder="1"/>
    <xf numFmtId="2" fontId="0" fillId="0" borderId="24" xfId="0" applyNumberFormat="1" applyFont="1" applyFill="1" applyBorder="1"/>
    <xf numFmtId="0" fontId="0" fillId="0" borderId="2" xfId="0" applyFont="1" applyFill="1" applyBorder="1"/>
    <xf numFmtId="3" fontId="0" fillId="0" borderId="89" xfId="0" applyNumberFormat="1" applyBorder="1"/>
    <xf numFmtId="3" fontId="0" fillId="0" borderId="90" xfId="0" applyNumberFormat="1" applyBorder="1"/>
    <xf numFmtId="3" fontId="0" fillId="0" borderId="91" xfId="0" applyNumberFormat="1" applyBorder="1"/>
    <xf numFmtId="0" fontId="8" fillId="0" borderId="0" xfId="0" applyFont="1" applyAlignment="1">
      <alignment horizontal="right"/>
    </xf>
    <xf numFmtId="0" fontId="9" fillId="2" borderId="0" xfId="0" applyFont="1" applyFill="1" applyBorder="1" applyAlignment="1">
      <alignment horizontal="center"/>
    </xf>
    <xf numFmtId="164" fontId="17" fillId="0" borderId="28" xfId="0" applyNumberFormat="1" applyFont="1" applyFill="1" applyBorder="1" applyAlignment="1"/>
    <xf numFmtId="164" fontId="17" fillId="0" borderId="14" xfId="0" applyNumberFormat="1" applyFont="1" applyFill="1" applyBorder="1" applyAlignment="1"/>
    <xf numFmtId="164" fontId="17" fillId="0" borderId="5" xfId="0" applyNumberFormat="1" applyFont="1" applyFill="1" applyBorder="1" applyAlignment="1"/>
    <xf numFmtId="164" fontId="17" fillId="0" borderId="1" xfId="0" applyNumberFormat="1" applyFont="1" applyFill="1" applyBorder="1" applyAlignment="1"/>
    <xf numFmtId="3" fontId="0" fillId="0" borderId="12" xfId="0" applyNumberFormat="1" applyFont="1" applyFill="1" applyBorder="1"/>
    <xf numFmtId="3" fontId="0" fillId="0" borderId="25" xfId="0" applyNumberFormat="1" applyFont="1" applyFill="1" applyBorder="1"/>
    <xf numFmtId="3" fontId="10" fillId="0" borderId="2" xfId="0" applyNumberFormat="1" applyFont="1" applyFill="1" applyBorder="1"/>
    <xf numFmtId="3" fontId="10" fillId="0" borderId="24" xfId="0" applyNumberFormat="1" applyFont="1" applyFill="1" applyBorder="1"/>
    <xf numFmtId="3" fontId="10" fillId="0" borderId="15" xfId="0" applyNumberFormat="1" applyFont="1" applyFill="1" applyBorder="1"/>
    <xf numFmtId="3" fontId="10" fillId="0" borderId="82" xfId="0" applyNumberFormat="1" applyFont="1" applyFill="1" applyBorder="1"/>
    <xf numFmtId="3" fontId="0" fillId="0" borderId="3" xfId="0" applyNumberFormat="1" applyFont="1" applyFill="1" applyBorder="1"/>
    <xf numFmtId="3" fontId="0" fillId="0" borderId="27" xfId="0" applyNumberFormat="1" applyFont="1" applyFill="1" applyBorder="1"/>
    <xf numFmtId="3" fontId="8" fillId="0" borderId="3" xfId="0" applyNumberFormat="1" applyFont="1" applyFill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2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0" fillId="0" borderId="2" xfId="0" applyNumberFormat="1" applyFill="1" applyBorder="1"/>
    <xf numFmtId="3" fontId="0" fillId="0" borderId="24" xfId="0" applyNumberFormat="1" applyFill="1" applyBorder="1"/>
    <xf numFmtId="3" fontId="10" fillId="0" borderId="12" xfId="0" applyNumberFormat="1" applyFont="1" applyFill="1" applyBorder="1"/>
    <xf numFmtId="3" fontId="10" fillId="0" borderId="25" xfId="0" applyNumberFormat="1" applyFont="1" applyFill="1" applyBorder="1"/>
    <xf numFmtId="3" fontId="0" fillId="0" borderId="3" xfId="0" applyNumberFormat="1" applyFill="1" applyBorder="1"/>
    <xf numFmtId="3" fontId="0" fillId="0" borderId="27" xfId="0" applyNumberFormat="1" applyFill="1" applyBorder="1"/>
    <xf numFmtId="3" fontId="8" fillId="0" borderId="27" xfId="0" applyNumberFormat="1" applyFont="1" applyFill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2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" xfId="0" applyNumberFormat="1" applyFill="1" applyBorder="1"/>
    <xf numFmtId="2" fontId="0" fillId="0" borderId="24" xfId="0" applyNumberFormat="1" applyFill="1" applyBorder="1" applyAlignment="1">
      <alignment horizontal="center"/>
    </xf>
    <xf numFmtId="2" fontId="0" fillId="0" borderId="12" xfId="0" applyNumberFormat="1" applyFill="1" applyBorder="1"/>
    <xf numFmtId="2" fontId="0" fillId="0" borderId="25" xfId="0" applyNumberFormat="1" applyFill="1" applyBorder="1" applyAlignment="1">
      <alignment horizontal="center"/>
    </xf>
    <xf numFmtId="2" fontId="0" fillId="0" borderId="10" xfId="0" applyNumberFormat="1" applyFill="1" applyBorder="1"/>
    <xf numFmtId="2" fontId="0" fillId="0" borderId="26" xfId="0" applyNumberFormat="1" applyFill="1" applyBorder="1" applyAlignment="1">
      <alignment horizontal="center"/>
    </xf>
    <xf numFmtId="2" fontId="0" fillId="0" borderId="3" xfId="0" applyNumberFormat="1" applyFill="1" applyBorder="1"/>
    <xf numFmtId="2" fontId="0" fillId="0" borderId="27" xfId="0" applyNumberFormat="1" applyFill="1" applyBorder="1" applyAlignment="1">
      <alignment horizontal="center"/>
    </xf>
    <xf numFmtId="2" fontId="8" fillId="0" borderId="3" xfId="0" applyNumberFormat="1" applyFont="1" applyFill="1" applyBorder="1"/>
    <xf numFmtId="2" fontId="8" fillId="0" borderId="27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27" xfId="0" applyNumberFormat="1" applyFont="1" applyFill="1" applyBorder="1" applyAlignment="1">
      <alignment horizontal="center"/>
    </xf>
    <xf numFmtId="3" fontId="10" fillId="0" borderId="19" xfId="0" applyNumberFormat="1" applyFont="1" applyFill="1" applyBorder="1"/>
    <xf numFmtId="3" fontId="10" fillId="0" borderId="33" xfId="0" applyNumberFormat="1" applyFont="1" applyFill="1" applyBorder="1"/>
    <xf numFmtId="2" fontId="17" fillId="0" borderId="2" xfId="0" applyNumberFormat="1" applyFont="1" applyFill="1" applyBorder="1" applyAlignment="1">
      <alignment horizontal="center"/>
    </xf>
    <xf numFmtId="2" fontId="17" fillId="0" borderId="24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5" fillId="0" borderId="31" xfId="0" applyNumberFormat="1" applyFont="1" applyFill="1" applyBorder="1" applyAlignment="1">
      <alignment horizontal="center"/>
    </xf>
    <xf numFmtId="2" fontId="17" fillId="0" borderId="3" xfId="0" applyNumberFormat="1" applyFont="1" applyFill="1" applyBorder="1" applyAlignment="1">
      <alignment horizontal="center"/>
    </xf>
    <xf numFmtId="2" fontId="17" fillId="0" borderId="27" xfId="0" applyNumberFormat="1" applyFont="1" applyFill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 applyBorder="1"/>
    <xf numFmtId="164" fontId="18" fillId="4" borderId="0" xfId="0" applyNumberFormat="1" applyFont="1" applyFill="1" applyBorder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2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3" fontId="0" fillId="0" borderId="0" xfId="0" applyNumberFormat="1" applyAlignment="1"/>
    <xf numFmtId="0" fontId="9" fillId="2" borderId="38" xfId="0" applyFont="1" applyFill="1" applyBorder="1" applyAlignment="1">
      <alignment horizontal="center" wrapText="1"/>
    </xf>
    <xf numFmtId="0" fontId="9" fillId="2" borderId="93" xfId="0" applyFont="1" applyFill="1" applyBorder="1" applyAlignment="1">
      <alignment horizontal="center" wrapText="1"/>
    </xf>
    <xf numFmtId="0" fontId="9" fillId="2" borderId="94" xfId="0" applyFont="1" applyFill="1" applyBorder="1" applyAlignment="1">
      <alignment horizontal="center" vertical="center"/>
    </xf>
    <xf numFmtId="0" fontId="9" fillId="2" borderId="95" xfId="0" applyFont="1" applyFill="1" applyBorder="1" applyAlignment="1">
      <alignment horizontal="center"/>
    </xf>
    <xf numFmtId="0" fontId="9" fillId="2" borderId="9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7" fillId="0" borderId="0" xfId="1" applyFill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164" fontId="5" fillId="0" borderId="18" xfId="0" applyNumberFormat="1" applyFont="1" applyBorder="1"/>
    <xf numFmtId="3" fontId="0" fillId="0" borderId="25" xfId="0" applyNumberFormat="1" applyBorder="1"/>
    <xf numFmtId="164" fontId="5" fillId="0" borderId="23" xfId="0" applyNumberFormat="1" applyFont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2" fontId="0" fillId="0" borderId="12" xfId="0" applyNumberFormat="1" applyBorder="1"/>
    <xf numFmtId="2" fontId="0" fillId="0" borderId="25" xfId="0" applyNumberFormat="1" applyBorder="1" applyAlignment="1">
      <alignment horizontal="center"/>
    </xf>
    <xf numFmtId="3" fontId="10" fillId="0" borderId="15" xfId="0" applyNumberFormat="1" applyFont="1" applyBorder="1"/>
    <xf numFmtId="3" fontId="10" fillId="0" borderId="82" xfId="0" applyNumberFormat="1" applyFont="1" applyBorder="1"/>
    <xf numFmtId="164" fontId="5" fillId="0" borderId="29" xfId="0" applyNumberFormat="1" applyFont="1" applyBorder="1"/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164" fontId="5" fillId="0" borderId="17" xfId="0" applyNumberFormat="1" applyFont="1" applyBorder="1"/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3" fontId="8" fillId="0" borderId="3" xfId="0" applyNumberFormat="1" applyFont="1" applyBorder="1"/>
    <xf numFmtId="3" fontId="8" fillId="0" borderId="27" xfId="0" applyNumberFormat="1" applyFont="1" applyBorder="1"/>
    <xf numFmtId="2" fontId="8" fillId="0" borderId="27" xfId="0" applyNumberFormat="1" applyFont="1" applyBorder="1" applyAlignment="1">
      <alignment horizontal="center"/>
    </xf>
    <xf numFmtId="164" fontId="5" fillId="0" borderId="8" xfId="0" applyNumberFormat="1" applyFont="1" applyBorder="1"/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18" xfId="0" applyNumberFormat="1" applyFont="1" applyBorder="1"/>
    <xf numFmtId="164" fontId="10" fillId="4" borderId="0" xfId="0" applyNumberFormat="1" applyFont="1" applyFill="1"/>
    <xf numFmtId="164" fontId="17" fillId="0" borderId="17" xfId="0" applyNumberFormat="1" applyFont="1" applyBorder="1"/>
    <xf numFmtId="164" fontId="17" fillId="0" borderId="1" xfId="0" applyNumberFormat="1" applyFont="1" applyBorder="1"/>
    <xf numFmtId="164" fontId="5" fillId="0" borderId="30" xfId="0" applyNumberFormat="1" applyFont="1" applyBorder="1"/>
    <xf numFmtId="164" fontId="18" fillId="4" borderId="0" xfId="0" applyNumberFormat="1" applyFont="1" applyFill="1"/>
    <xf numFmtId="164" fontId="17" fillId="0" borderId="5" xfId="0" applyNumberFormat="1" applyFont="1" applyBorder="1"/>
    <xf numFmtId="6" fontId="9" fillId="2" borderId="63" xfId="0" applyNumberFormat="1" applyFont="1" applyFill="1" applyBorder="1" applyAlignment="1">
      <alignment horizontal="center"/>
    </xf>
    <xf numFmtId="164" fontId="0" fillId="0" borderId="0" xfId="0" applyNumberFormat="1"/>
    <xf numFmtId="164" fontId="14" fillId="4" borderId="35" xfId="0" applyNumberFormat="1" applyFont="1" applyFill="1" applyBorder="1"/>
    <xf numFmtId="0" fontId="0" fillId="0" borderId="2" xfId="0" applyFill="1" applyBorder="1"/>
    <xf numFmtId="3" fontId="0" fillId="0" borderId="33" xfId="0" applyNumberFormat="1" applyFill="1" applyBorder="1"/>
    <xf numFmtId="164" fontId="5" fillId="0" borderId="18" xfId="0" applyNumberFormat="1" applyFont="1" applyFill="1" applyBorder="1"/>
    <xf numFmtId="2" fontId="0" fillId="0" borderId="2" xfId="0" applyNumberFormat="1" applyFill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164" fontId="0" fillId="0" borderId="0" xfId="0" applyNumberFormat="1" applyFill="1"/>
    <xf numFmtId="4" fontId="0" fillId="0" borderId="0" xfId="0" applyNumberFormat="1"/>
    <xf numFmtId="0" fontId="17" fillId="0" borderId="0" xfId="0" applyFont="1"/>
    <xf numFmtId="164" fontId="0" fillId="0" borderId="0" xfId="0" applyNumberFormat="1" applyFill="1" applyBorder="1"/>
    <xf numFmtId="0" fontId="9" fillId="2" borderId="38" xfId="0" applyFont="1" applyFill="1" applyBorder="1" applyAlignment="1">
      <alignment horizontal="center" vertical="center" wrapText="1"/>
    </xf>
    <xf numFmtId="3" fontId="0" fillId="0" borderId="31" xfId="0" applyNumberFormat="1" applyBorder="1"/>
    <xf numFmtId="164" fontId="17" fillId="0" borderId="0" xfId="0" applyNumberFormat="1" applyFont="1"/>
    <xf numFmtId="0" fontId="9" fillId="2" borderId="60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7" xfId="0" applyNumberFormat="1" applyBorder="1"/>
    <xf numFmtId="3" fontId="0" fillId="0" borderId="14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6" xfId="0" applyNumberFormat="1" applyFont="1" applyBorder="1"/>
    <xf numFmtId="164" fontId="5" fillId="0" borderId="1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8" xfId="0" applyNumberFormat="1" applyFont="1" applyBorder="1"/>
    <xf numFmtId="164" fontId="5" fillId="0" borderId="5" xfId="0" applyNumberFormat="1" applyFont="1" applyBorder="1"/>
    <xf numFmtId="164" fontId="5" fillId="0" borderId="27" xfId="0" applyNumberFormat="1" applyFont="1" applyBorder="1"/>
    <xf numFmtId="164" fontId="5" fillId="0" borderId="88" xfId="0" applyNumberFormat="1" applyFont="1" applyBorder="1" applyAlignment="1">
      <alignment horizontal="center"/>
    </xf>
    <xf numFmtId="3" fontId="0" fillId="0" borderId="86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164" fontId="5" fillId="0" borderId="28" xfId="0" applyNumberFormat="1" applyFont="1" applyBorder="1"/>
    <xf numFmtId="0" fontId="9" fillId="0" borderId="8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9" fillId="2" borderId="5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97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9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6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/>
    </xf>
    <xf numFmtId="0" fontId="9" fillId="2" borderId="65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6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/>
    </xf>
    <xf numFmtId="0" fontId="9" fillId="2" borderId="92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20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'1'!$B$6:$P$6</c:f>
              <c:numCache>
                <c:formatCode>#,##0</c:formatCode>
                <c:ptCount val="15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926596.17600000009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'1'!$B$30:$P$30</c:f>
              <c:numCache>
                <c:formatCode>#,##0</c:formatCode>
                <c:ptCount val="15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'1'!$B$32:$P$32</c:f>
              <c:numCache>
                <c:formatCode>#,##0</c:formatCode>
                <c:ptCount val="15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495593.7860000002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'1'!$B$8:$P$8</c:f>
              <c:numCache>
                <c:formatCode>#,##0</c:formatCode>
                <c:ptCount val="15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167267.07500000001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'1'!$B$10:$P$10</c:f>
              <c:numCache>
                <c:formatCode>#,##0</c:formatCode>
                <c:ptCount val="15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759329.10100000002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'1'!$B$17:$P$17</c:f>
              <c:numCache>
                <c:formatCode>#,##0</c:formatCode>
                <c:ptCount val="15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428598.71099999995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'1'!$B$19:$P$19</c:f>
              <c:numCache>
                <c:formatCode>#,##0</c:formatCode>
                <c:ptCount val="15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164863.39600000004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'1'!$B$21:$P$21</c:f>
              <c:numCache>
                <c:formatCode>#,##0</c:formatCode>
                <c:ptCount val="15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263735.31499999994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'1'!$B$28:$P$28</c:f>
              <c:numCache>
                <c:formatCode>#,##0</c:formatCode>
                <c:ptCount val="15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497997.4650000002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5</xdr:row>
      <xdr:rowOff>76200</xdr:rowOff>
    </xdr:from>
    <xdr:to>
      <xdr:col>17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76200</xdr:colOff>
      <xdr:row>7</xdr:row>
      <xdr:rowOff>0</xdr:rowOff>
    </xdr:from>
    <xdr:to>
      <xdr:col>17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76200</xdr:colOff>
      <xdr:row>9</xdr:row>
      <xdr:rowOff>0</xdr:rowOff>
    </xdr:from>
    <xdr:to>
      <xdr:col>17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16</xdr:row>
      <xdr:rowOff>28575</xdr:rowOff>
    </xdr:from>
    <xdr:to>
      <xdr:col>16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18</xdr:row>
      <xdr:rowOff>76200</xdr:rowOff>
    </xdr:from>
    <xdr:to>
      <xdr:col>16</xdr:col>
      <xdr:colOff>1219200</xdr:colOff>
      <xdr:row>19</xdr:row>
      <xdr:rowOff>200025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16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47625</xdr:colOff>
      <xdr:row>27</xdr:row>
      <xdr:rowOff>104775</xdr:rowOff>
    </xdr:from>
    <xdr:to>
      <xdr:col>17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47625</xdr:colOff>
      <xdr:row>28</xdr:row>
      <xdr:rowOff>352424</xdr:rowOff>
    </xdr:from>
    <xdr:to>
      <xdr:col>17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57150</xdr:colOff>
      <xdr:row>31</xdr:row>
      <xdr:rowOff>95250</xdr:rowOff>
    </xdr:from>
    <xdr:to>
      <xdr:col>17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zoomScaleNormal="100" workbookViewId="0">
      <selection activeCell="M53" sqref="M53"/>
    </sheetView>
  </sheetViews>
  <sheetFormatPr defaultRowHeight="15" x14ac:dyDescent="0.25"/>
  <cols>
    <col min="1" max="1" width="3.140625" customWidth="1"/>
  </cols>
  <sheetData>
    <row r="2" spans="2:11" ht="15.75" x14ac:dyDescent="0.25">
      <c r="E2" s="410" t="s">
        <v>25</v>
      </c>
      <c r="F2" s="410"/>
      <c r="G2" s="410"/>
      <c r="H2" s="410"/>
      <c r="I2" s="410"/>
      <c r="J2" s="410"/>
      <c r="K2" s="410"/>
    </row>
    <row r="3" spans="2:11" ht="15.75" x14ac:dyDescent="0.25">
      <c r="E3" s="410" t="s">
        <v>139</v>
      </c>
      <c r="F3" s="410"/>
      <c r="G3" s="410"/>
      <c r="H3" s="410"/>
      <c r="I3" s="410"/>
      <c r="J3" s="410"/>
      <c r="K3" s="410"/>
    </row>
    <row r="7" spans="2:11" ht="15.95" customHeight="1" x14ac:dyDescent="0.25"/>
    <row r="8" spans="2:11" ht="15.95" customHeight="1" x14ac:dyDescent="0.25">
      <c r="B8" s="6" t="s">
        <v>26</v>
      </c>
      <c r="C8" s="6"/>
    </row>
    <row r="9" spans="2:11" ht="15.95" customHeight="1" x14ac:dyDescent="0.25"/>
    <row r="10" spans="2:11" ht="15.95" customHeight="1" x14ac:dyDescent="0.25">
      <c r="B10" s="6" t="s">
        <v>103</v>
      </c>
      <c r="G10" t="s">
        <v>92</v>
      </c>
    </row>
    <row r="11" spans="2:11" ht="15.95" customHeight="1" x14ac:dyDescent="0.25"/>
    <row r="12" spans="2:11" ht="15.95" customHeight="1" x14ac:dyDescent="0.25">
      <c r="B12" s="6" t="s">
        <v>99</v>
      </c>
    </row>
    <row r="13" spans="2:11" ht="15.95" customHeight="1" x14ac:dyDescent="0.25">
      <c r="B13" s="6"/>
      <c r="C13" s="6"/>
      <c r="D13" s="6"/>
      <c r="E13" s="6"/>
      <c r="F13" s="6"/>
      <c r="G13" s="6"/>
    </row>
    <row r="14" spans="2:11" ht="15.95" customHeight="1" x14ac:dyDescent="0.25">
      <c r="B14" s="6" t="s">
        <v>98</v>
      </c>
      <c r="C14" s="6"/>
      <c r="D14" s="6"/>
      <c r="E14" s="6"/>
      <c r="F14" s="6"/>
      <c r="G14" s="6"/>
    </row>
    <row r="15" spans="2:11" ht="15.95" customHeight="1" x14ac:dyDescent="0.25"/>
    <row r="16" spans="2:11" ht="15.95" customHeight="1" x14ac:dyDescent="0.25">
      <c r="B16" s="6" t="s">
        <v>102</v>
      </c>
    </row>
    <row r="17" spans="2:8" ht="15.95" customHeight="1" x14ac:dyDescent="0.25">
      <c r="B17" s="6"/>
    </row>
    <row r="18" spans="2:8" ht="15.95" customHeight="1" x14ac:dyDescent="0.25">
      <c r="B18" s="6" t="s">
        <v>140</v>
      </c>
    </row>
    <row r="19" spans="2:8" ht="15.95" customHeight="1" x14ac:dyDescent="0.25">
      <c r="B19" s="6"/>
    </row>
    <row r="20" spans="2:8" ht="15.95" customHeight="1" x14ac:dyDescent="0.25">
      <c r="B20" s="334" t="s">
        <v>109</v>
      </c>
    </row>
    <row r="21" spans="2:8" ht="15.95" customHeight="1" x14ac:dyDescent="0.25">
      <c r="B21" s="6"/>
    </row>
    <row r="22" spans="2:8" ht="15.95" customHeight="1" x14ac:dyDescent="0.25">
      <c r="B22" s="6" t="s">
        <v>141</v>
      </c>
    </row>
    <row r="23" spans="2:8" ht="15.95" customHeight="1" x14ac:dyDescent="0.25"/>
    <row r="24" spans="2:8" ht="15.95" customHeight="1" x14ac:dyDescent="0.25">
      <c r="B24" s="334" t="s">
        <v>110</v>
      </c>
    </row>
    <row r="25" spans="2:8" ht="15.95" customHeight="1" x14ac:dyDescent="0.25">
      <c r="B25" s="12"/>
    </row>
    <row r="26" spans="2:8" ht="15.95" customHeight="1" x14ac:dyDescent="0.25">
      <c r="B26" s="334" t="s">
        <v>142</v>
      </c>
    </row>
    <row r="27" spans="2:8" ht="15.95" customHeight="1" x14ac:dyDescent="0.25">
      <c r="B27" s="6"/>
      <c r="C27" s="6"/>
      <c r="D27" s="6"/>
      <c r="E27" s="6"/>
      <c r="F27" s="6"/>
      <c r="G27" s="6"/>
      <c r="H27" s="6"/>
    </row>
    <row r="28" spans="2:8" ht="15.95" customHeight="1" x14ac:dyDescent="0.25">
      <c r="B28" s="334" t="s">
        <v>143</v>
      </c>
    </row>
    <row r="29" spans="2:8" ht="15.95" customHeight="1" x14ac:dyDescent="0.25">
      <c r="B29" s="6"/>
    </row>
    <row r="30" spans="2:8" x14ac:dyDescent="0.25">
      <c r="B30" s="334" t="s">
        <v>144</v>
      </c>
    </row>
    <row r="31" spans="2:8" x14ac:dyDescent="0.25">
      <c r="B31" s="6"/>
    </row>
    <row r="32" spans="2:8" x14ac:dyDescent="0.25">
      <c r="B32" s="334" t="s">
        <v>145</v>
      </c>
    </row>
    <row r="33" spans="2:11" x14ac:dyDescent="0.25">
      <c r="B33" s="6"/>
    </row>
    <row r="34" spans="2:11" x14ac:dyDescent="0.25">
      <c r="B34" s="334" t="s">
        <v>146</v>
      </c>
    </row>
    <row r="36" spans="2:11" x14ac:dyDescent="0.25">
      <c r="B36" s="334" t="s">
        <v>147</v>
      </c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334" t="s">
        <v>148</v>
      </c>
    </row>
    <row r="39" spans="2:11" x14ac:dyDescent="0.25">
      <c r="B39" s="334"/>
    </row>
    <row r="40" spans="2:11" x14ac:dyDescent="0.25">
      <c r="B40" s="334" t="s">
        <v>149</v>
      </c>
    </row>
    <row r="42" spans="2:11" x14ac:dyDescent="0.25">
      <c r="B42" s="334" t="s">
        <v>150</v>
      </c>
    </row>
    <row r="44" spans="2:11" x14ac:dyDescent="0.25">
      <c r="B44" s="334" t="s">
        <v>151</v>
      </c>
    </row>
    <row r="46" spans="2:11" x14ac:dyDescent="0.25">
      <c r="B46" s="334" t="s">
        <v>111</v>
      </c>
    </row>
    <row r="48" spans="2:11" x14ac:dyDescent="0.25">
      <c r="B48" s="334" t="s">
        <v>112</v>
      </c>
    </row>
    <row r="50" spans="2:2" x14ac:dyDescent="0.25">
      <c r="B50" s="334" t="s">
        <v>113</v>
      </c>
    </row>
    <row r="52" spans="2:2" x14ac:dyDescent="0.25">
      <c r="B52" s="334" t="s">
        <v>114</v>
      </c>
    </row>
    <row r="54" spans="2:2" x14ac:dyDescent="0.25">
      <c r="B54" s="334" t="s">
        <v>152</v>
      </c>
    </row>
    <row r="56" spans="2:2" x14ac:dyDescent="0.25">
      <c r="B56" s="334" t="s">
        <v>153</v>
      </c>
    </row>
    <row r="58" spans="2:2" x14ac:dyDescent="0.25">
      <c r="B58" s="334" t="s">
        <v>154</v>
      </c>
    </row>
    <row r="60" spans="2:2" x14ac:dyDescent="0.25">
      <c r="B60" s="334" t="s">
        <v>155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13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40" customWidth="1"/>
    <col min="16" max="16" width="10.85546875" customWidth="1"/>
    <col min="17" max="17" width="1.85546875" customWidth="1"/>
  </cols>
  <sheetData>
    <row r="1" spans="1:17" ht="15.75" x14ac:dyDescent="0.25">
      <c r="A1" s="5" t="s">
        <v>31</v>
      </c>
    </row>
    <row r="3" spans="1:17" ht="8.25" customHeight="1" thickBot="1" x14ac:dyDescent="0.3"/>
    <row r="4" spans="1:17" x14ac:dyDescent="0.25">
      <c r="A4" s="462" t="s">
        <v>3</v>
      </c>
      <c r="B4" s="455" t="s">
        <v>1</v>
      </c>
      <c r="C4" s="446"/>
      <c r="D4" s="455" t="s">
        <v>105</v>
      </c>
      <c r="E4" s="446"/>
      <c r="F4" s="148" t="s">
        <v>0</v>
      </c>
      <c r="H4" s="465" t="s">
        <v>19</v>
      </c>
      <c r="I4" s="466"/>
      <c r="J4" s="455" t="s">
        <v>13</v>
      </c>
      <c r="K4" s="451"/>
      <c r="L4" s="148" t="s">
        <v>0</v>
      </c>
      <c r="N4" s="445" t="s">
        <v>22</v>
      </c>
      <c r="O4" s="446"/>
      <c r="P4" s="148" t="s">
        <v>0</v>
      </c>
    </row>
    <row r="5" spans="1:17" x14ac:dyDescent="0.25">
      <c r="A5" s="463"/>
      <c r="B5" s="456" t="s">
        <v>160</v>
      </c>
      <c r="C5" s="448"/>
      <c r="D5" s="456" t="str">
        <f>B5</f>
        <v>jan-fev</v>
      </c>
      <c r="E5" s="448"/>
      <c r="F5" s="149" t="s">
        <v>166</v>
      </c>
      <c r="H5" s="443" t="str">
        <f>B5</f>
        <v>jan-fev</v>
      </c>
      <c r="I5" s="448"/>
      <c r="J5" s="456" t="str">
        <f>B5</f>
        <v>jan-fev</v>
      </c>
      <c r="K5" s="444"/>
      <c r="L5" s="149" t="str">
        <f>F5</f>
        <v>2022 / 2021</v>
      </c>
      <c r="N5" s="443" t="str">
        <f>B5</f>
        <v>jan-fev</v>
      </c>
      <c r="O5" s="444"/>
      <c r="P5" s="149" t="str">
        <f>L5</f>
        <v>2022 / 2021</v>
      </c>
    </row>
    <row r="6" spans="1:17" ht="19.5" customHeight="1" thickBot="1" x14ac:dyDescent="0.3">
      <c r="A6" s="464"/>
      <c r="B6" s="117">
        <v>2021</v>
      </c>
      <c r="C6" s="152">
        <v>2022</v>
      </c>
      <c r="D6" s="117">
        <f>B6</f>
        <v>2021</v>
      </c>
      <c r="E6" s="152">
        <f>C6</f>
        <v>2022</v>
      </c>
      <c r="F6" s="149" t="s">
        <v>1</v>
      </c>
      <c r="H6" s="30">
        <f>B6</f>
        <v>2021</v>
      </c>
      <c r="I6" s="152">
        <f>C6</f>
        <v>2022</v>
      </c>
      <c r="J6" s="117">
        <f>B6</f>
        <v>2021</v>
      </c>
      <c r="K6" s="152">
        <f>C6</f>
        <v>2022</v>
      </c>
      <c r="L6" s="322">
        <v>1000</v>
      </c>
      <c r="N6" s="30">
        <f>B6</f>
        <v>2021</v>
      </c>
      <c r="O6" s="152">
        <f>C6</f>
        <v>2022</v>
      </c>
      <c r="P6" s="150"/>
    </row>
    <row r="7" spans="1:17" ht="20.100000000000001" customHeight="1" x14ac:dyDescent="0.25">
      <c r="A7" s="13" t="s">
        <v>181</v>
      </c>
      <c r="B7" s="24">
        <v>61102.080000000002</v>
      </c>
      <c r="C7" s="167">
        <v>58883.49</v>
      </c>
      <c r="D7" s="258">
        <f>B7/$B$33</f>
        <v>0.13301133640321464</v>
      </c>
      <c r="E7" s="308">
        <f>C7/$C$33</f>
        <v>0.12255686250382526</v>
      </c>
      <c r="F7" s="64">
        <f>(C7-B7)/B7</f>
        <v>-3.630956589366522E-2</v>
      </c>
      <c r="G7" s="1"/>
      <c r="H7" s="24">
        <v>16525.647000000001</v>
      </c>
      <c r="I7" s="167">
        <v>15904.662999999991</v>
      </c>
      <c r="J7" s="258">
        <f t="shared" ref="J7:J32" si="0">H7/$H$33</f>
        <v>0.13656574199233396</v>
      </c>
      <c r="K7" s="308">
        <f>I7/$I$33</f>
        <v>0.11916830821586041</v>
      </c>
      <c r="L7" s="64">
        <f>(I7-H7)/H7</f>
        <v>-3.7576985639352543E-2</v>
      </c>
      <c r="M7" s="1"/>
      <c r="N7" s="47">
        <f t="shared" ref="N7:N33" si="1">(H7/B7)*10</f>
        <v>2.7045964720022626</v>
      </c>
      <c r="O7" s="169">
        <f t="shared" ref="O7:O33" si="2">(I7/C7)*10</f>
        <v>2.7010394594478</v>
      </c>
      <c r="P7" s="64">
        <f>(O7-N7)/N7</f>
        <v>-1.3151731104009358E-3</v>
      </c>
      <c r="Q7" s="3"/>
    </row>
    <row r="8" spans="1:17" ht="20.100000000000001" customHeight="1" x14ac:dyDescent="0.25">
      <c r="A8" s="13" t="s">
        <v>119</v>
      </c>
      <c r="B8" s="24">
        <v>37500.419999999991</v>
      </c>
      <c r="C8" s="160">
        <v>34838.89</v>
      </c>
      <c r="D8" s="258">
        <f t="shared" ref="D8:D32" si="3">B8/$B$33</f>
        <v>8.1633570901053401E-2</v>
      </c>
      <c r="E8" s="259">
        <f t="shared" ref="E8:E32" si="4">C8/$C$33</f>
        <v>7.2511752471123792E-2</v>
      </c>
      <c r="F8" s="64">
        <f t="shared" ref="F8:F33" si="5">(C8-B8)/B8</f>
        <v>-7.0973338431942687E-2</v>
      </c>
      <c r="G8" s="1"/>
      <c r="H8" s="24">
        <v>13245.408999999996</v>
      </c>
      <c r="I8" s="160">
        <v>15022.627</v>
      </c>
      <c r="J8" s="258">
        <f t="shared" si="0"/>
        <v>0.109458292802511</v>
      </c>
      <c r="K8" s="259">
        <f t="shared" ref="K8:K32" si="6">I8/$I$33</f>
        <v>0.11255950814851641</v>
      </c>
      <c r="L8" s="64">
        <f t="shared" ref="L8:L33" si="7">(I8-H8)/H8</f>
        <v>0.13417615114791887</v>
      </c>
      <c r="M8" s="1"/>
      <c r="N8" s="47">
        <f t="shared" si="1"/>
        <v>3.5320695074881825</v>
      </c>
      <c r="O8" s="163">
        <f t="shared" si="2"/>
        <v>4.3120280238549507</v>
      </c>
      <c r="P8" s="64">
        <f t="shared" ref="P8:P33" si="8">(O8-N8)/N8</f>
        <v>0.22082196137794372</v>
      </c>
      <c r="Q8" s="3"/>
    </row>
    <row r="9" spans="1:17" s="12" customFormat="1" ht="20.100000000000001" customHeight="1" x14ac:dyDescent="0.25">
      <c r="A9" s="368" t="s">
        <v>122</v>
      </c>
      <c r="B9" s="268">
        <v>21841.590000000004</v>
      </c>
      <c r="C9" s="269">
        <v>24343.71</v>
      </c>
      <c r="D9" s="258">
        <f t="shared" si="3"/>
        <v>4.7546320437390828E-2</v>
      </c>
      <c r="E9" s="259">
        <f t="shared" si="4"/>
        <v>5.0667661161099588E-2</v>
      </c>
      <c r="F9" s="64">
        <f t="shared" si="5"/>
        <v>0.11455759402131414</v>
      </c>
      <c r="G9" s="7"/>
      <c r="H9" s="268">
        <v>7598.2209999999986</v>
      </c>
      <c r="I9" s="269">
        <v>9748.3040000000019</v>
      </c>
      <c r="J9" s="258">
        <f t="shared" si="0"/>
        <v>6.279068460597842E-2</v>
      </c>
      <c r="K9" s="259">
        <f t="shared" si="6"/>
        <v>7.3040773995268302E-2</v>
      </c>
      <c r="L9" s="64">
        <f t="shared" si="7"/>
        <v>0.28297189565820785</v>
      </c>
      <c r="M9" s="7"/>
      <c r="N9" s="371">
        <f t="shared" si="1"/>
        <v>3.4787856561724659</v>
      </c>
      <c r="O9" s="286">
        <f t="shared" si="2"/>
        <v>4.0044446799604501</v>
      </c>
      <c r="P9" s="64">
        <f t="shared" si="8"/>
        <v>0.15110417132349008</v>
      </c>
      <c r="Q9" s="376"/>
    </row>
    <row r="10" spans="1:17" s="12" customFormat="1" ht="20.100000000000001" customHeight="1" x14ac:dyDescent="0.25">
      <c r="A10" s="368" t="s">
        <v>120</v>
      </c>
      <c r="B10" s="268">
        <v>22764.400000000001</v>
      </c>
      <c r="C10" s="269">
        <v>30293.660000000003</v>
      </c>
      <c r="D10" s="258">
        <f t="shared" si="3"/>
        <v>4.9555158620088538E-2</v>
      </c>
      <c r="E10" s="259">
        <f t="shared" si="4"/>
        <v>6.3051560350068106E-2</v>
      </c>
      <c r="F10" s="64">
        <f t="shared" si="5"/>
        <v>0.33074713148600454</v>
      </c>
      <c r="G10" s="7"/>
      <c r="H10" s="268">
        <v>6768.4379999999992</v>
      </c>
      <c r="I10" s="269">
        <v>9521.2920000000013</v>
      </c>
      <c r="J10" s="258">
        <f t="shared" si="0"/>
        <v>5.5933468601810789E-2</v>
      </c>
      <c r="K10" s="259">
        <f t="shared" si="6"/>
        <v>7.1339849179401463E-2</v>
      </c>
      <c r="L10" s="64">
        <f t="shared" si="7"/>
        <v>0.40671924600624287</v>
      </c>
      <c r="M10" s="7"/>
      <c r="N10" s="371">
        <f t="shared" si="1"/>
        <v>2.973255609636098</v>
      </c>
      <c r="O10" s="286">
        <f t="shared" si="2"/>
        <v>3.1429982379151284</v>
      </c>
      <c r="P10" s="64">
        <f t="shared" si="8"/>
        <v>5.7089820239103327E-2</v>
      </c>
      <c r="Q10" s="376"/>
    </row>
    <row r="11" spans="1:17" ht="20.100000000000001" customHeight="1" x14ac:dyDescent="0.25">
      <c r="A11" s="13" t="s">
        <v>121</v>
      </c>
      <c r="B11" s="24">
        <v>33815.369999999981</v>
      </c>
      <c r="C11" s="160">
        <v>32913.94</v>
      </c>
      <c r="D11" s="258">
        <f t="shared" si="3"/>
        <v>7.3611693000781145E-2</v>
      </c>
      <c r="E11" s="259">
        <f t="shared" si="4"/>
        <v>6.8505267249600099E-2</v>
      </c>
      <c r="F11" s="64">
        <f t="shared" si="5"/>
        <v>-2.6657404606247957E-2</v>
      </c>
      <c r="G11" s="1"/>
      <c r="H11" s="24">
        <v>9337.640999999996</v>
      </c>
      <c r="I11" s="160">
        <v>9031.2420000000002</v>
      </c>
      <c r="J11" s="258">
        <f t="shared" si="0"/>
        <v>7.7165019416367692E-2</v>
      </c>
      <c r="K11" s="259">
        <f t="shared" si="6"/>
        <v>6.766806880648929E-2</v>
      </c>
      <c r="L11" s="64">
        <f t="shared" si="7"/>
        <v>-3.2813319766737223E-2</v>
      </c>
      <c r="M11" s="1"/>
      <c r="N11" s="47">
        <f t="shared" si="1"/>
        <v>2.7613599969481339</v>
      </c>
      <c r="O11" s="163">
        <f t="shared" si="2"/>
        <v>2.7438957475160981</v>
      </c>
      <c r="P11" s="64">
        <f t="shared" si="8"/>
        <v>-6.324510187493625E-3</v>
      </c>
      <c r="Q11" s="3"/>
    </row>
    <row r="12" spans="1:17" ht="20.100000000000001" customHeight="1" x14ac:dyDescent="0.25">
      <c r="A12" s="13" t="s">
        <v>182</v>
      </c>
      <c r="B12" s="24">
        <v>32987.999999999993</v>
      </c>
      <c r="C12" s="160">
        <v>28314.07</v>
      </c>
      <c r="D12" s="258">
        <f t="shared" si="3"/>
        <v>7.1810615371346503E-2</v>
      </c>
      <c r="E12" s="259">
        <f t="shared" si="4"/>
        <v>5.8931350433095657E-2</v>
      </c>
      <c r="F12" s="64">
        <f t="shared" si="5"/>
        <v>-0.1416857645204315</v>
      </c>
      <c r="G12" s="1"/>
      <c r="H12" s="24">
        <v>7627.6020000000008</v>
      </c>
      <c r="I12" s="160">
        <v>7297.226999999999</v>
      </c>
      <c r="J12" s="258">
        <f t="shared" si="0"/>
        <v>6.3033485270029693E-2</v>
      </c>
      <c r="K12" s="259">
        <f t="shared" si="6"/>
        <v>5.4675675696938618E-2</v>
      </c>
      <c r="L12" s="64">
        <f t="shared" si="7"/>
        <v>-4.3313088438542258E-2</v>
      </c>
      <c r="M12" s="1"/>
      <c r="N12" s="47">
        <f t="shared" si="1"/>
        <v>2.312235358312114</v>
      </c>
      <c r="O12" s="163">
        <f t="shared" si="2"/>
        <v>2.577244105139247</v>
      </c>
      <c r="P12" s="64">
        <f t="shared" si="8"/>
        <v>0.11461149310534896</v>
      </c>
      <c r="Q12" s="3"/>
    </row>
    <row r="13" spans="1:17" ht="20.100000000000001" customHeight="1" x14ac:dyDescent="0.25">
      <c r="A13" s="13" t="s">
        <v>183</v>
      </c>
      <c r="B13" s="24">
        <v>19122.569999999989</v>
      </c>
      <c r="C13" s="160">
        <v>18810.600000000002</v>
      </c>
      <c r="D13" s="258">
        <f t="shared" si="3"/>
        <v>4.1627365077653959E-2</v>
      </c>
      <c r="E13" s="259">
        <f t="shared" si="4"/>
        <v>3.9151349857395608E-2</v>
      </c>
      <c r="F13" s="64">
        <f t="shared" si="5"/>
        <v>-1.6314229729580635E-2</v>
      </c>
      <c r="G13" s="1"/>
      <c r="H13" s="24">
        <v>7050.1069999999991</v>
      </c>
      <c r="I13" s="160">
        <v>7153.6990000000014</v>
      </c>
      <c r="J13" s="258">
        <f t="shared" si="0"/>
        <v>5.8261143638149077E-2</v>
      </c>
      <c r="K13" s="259">
        <f t="shared" si="6"/>
        <v>5.3600268507134861E-2</v>
      </c>
      <c r="L13" s="64">
        <f t="shared" si="7"/>
        <v>1.4693677698792712E-2</v>
      </c>
      <c r="M13" s="1"/>
      <c r="N13" s="47">
        <f t="shared" si="1"/>
        <v>3.6867988978468915</v>
      </c>
      <c r="O13" s="163">
        <f t="shared" si="2"/>
        <v>3.8030147895335613</v>
      </c>
      <c r="P13" s="64">
        <f t="shared" si="8"/>
        <v>3.1522167307400588E-2</v>
      </c>
      <c r="Q13" s="3"/>
    </row>
    <row r="14" spans="1:17" ht="20.100000000000001" customHeight="1" x14ac:dyDescent="0.25">
      <c r="A14" s="13" t="s">
        <v>184</v>
      </c>
      <c r="B14" s="24">
        <v>17504.989999999991</v>
      </c>
      <c r="C14" s="160">
        <v>19101.200000000004</v>
      </c>
      <c r="D14" s="258">
        <f t="shared" si="3"/>
        <v>3.8106102339313275E-2</v>
      </c>
      <c r="E14" s="259">
        <f t="shared" si="4"/>
        <v>3.9756188739119701E-2</v>
      </c>
      <c r="F14" s="64">
        <f t="shared" si="5"/>
        <v>9.1185998963724882E-2</v>
      </c>
      <c r="G14" s="1"/>
      <c r="H14" s="24">
        <v>6462.3710000000001</v>
      </c>
      <c r="I14" s="160">
        <v>6789.6839999999984</v>
      </c>
      <c r="J14" s="258">
        <f t="shared" si="0"/>
        <v>5.3404171748600286E-2</v>
      </c>
      <c r="K14" s="259">
        <f t="shared" si="6"/>
        <v>5.08728261391201E-2</v>
      </c>
      <c r="L14" s="64">
        <f t="shared" si="7"/>
        <v>5.0649057443467461E-2</v>
      </c>
      <c r="M14" s="1"/>
      <c r="N14" s="47">
        <f t="shared" si="1"/>
        <v>3.6917307579153165</v>
      </c>
      <c r="O14" s="163">
        <f t="shared" si="2"/>
        <v>3.5545850522480249</v>
      </c>
      <c r="P14" s="64">
        <f t="shared" si="8"/>
        <v>-3.714943333103099E-2</v>
      </c>
      <c r="Q14" s="3"/>
    </row>
    <row r="15" spans="1:17" ht="20.100000000000001" customHeight="1" x14ac:dyDescent="0.25">
      <c r="A15" s="13" t="s">
        <v>124</v>
      </c>
      <c r="B15" s="24">
        <v>32424.640000000007</v>
      </c>
      <c r="C15" s="160">
        <v>54751.969999999979</v>
      </c>
      <c r="D15" s="258">
        <f t="shared" si="3"/>
        <v>7.0584253413191994E-2</v>
      </c>
      <c r="E15" s="259">
        <f t="shared" si="4"/>
        <v>0.11395774365791775</v>
      </c>
      <c r="F15" s="64">
        <f t="shared" si="5"/>
        <v>0.68859145390665766</v>
      </c>
      <c r="G15" s="1"/>
      <c r="H15" s="24">
        <v>3669.241</v>
      </c>
      <c r="I15" s="160">
        <v>6714.1369999999988</v>
      </c>
      <c r="J15" s="258">
        <f t="shared" si="0"/>
        <v>3.0322118081893761E-2</v>
      </c>
      <c r="K15" s="259">
        <f t="shared" si="6"/>
        <v>5.0306777793374981E-2</v>
      </c>
      <c r="L15" s="64">
        <f t="shared" si="7"/>
        <v>0.82984355620140482</v>
      </c>
      <c r="M15" s="1"/>
      <c r="N15" s="47">
        <f t="shared" si="1"/>
        <v>1.131621199186791</v>
      </c>
      <c r="O15" s="163">
        <f t="shared" si="2"/>
        <v>1.2262822689302324</v>
      </c>
      <c r="P15" s="64">
        <f t="shared" si="8"/>
        <v>8.3650845186946807E-2</v>
      </c>
      <c r="Q15" s="3"/>
    </row>
    <row r="16" spans="1:17" ht="20.100000000000001" customHeight="1" x14ac:dyDescent="0.25">
      <c r="A16" s="13" t="s">
        <v>123</v>
      </c>
      <c r="B16" s="24">
        <v>17185.54</v>
      </c>
      <c r="C16" s="160">
        <v>17882.209999999995</v>
      </c>
      <c r="D16" s="258">
        <f t="shared" si="3"/>
        <v>3.7410700948493102E-2</v>
      </c>
      <c r="E16" s="259">
        <f t="shared" si="4"/>
        <v>3.7219049893858679E-2</v>
      </c>
      <c r="F16" s="64">
        <f t="shared" si="5"/>
        <v>4.0538150095952442E-2</v>
      </c>
      <c r="G16" s="1"/>
      <c r="H16" s="24">
        <v>5246.5370000000012</v>
      </c>
      <c r="I16" s="160">
        <v>6546.3840000000009</v>
      </c>
      <c r="J16" s="258">
        <f t="shared" si="0"/>
        <v>4.335668178651244E-2</v>
      </c>
      <c r="K16" s="259">
        <f t="shared" si="6"/>
        <v>4.9049860799400637E-2</v>
      </c>
      <c r="L16" s="64">
        <f t="shared" si="7"/>
        <v>0.24775332757588472</v>
      </c>
      <c r="M16" s="1"/>
      <c r="N16" s="47">
        <f t="shared" si="1"/>
        <v>3.0528787573739322</v>
      </c>
      <c r="O16" s="163">
        <f t="shared" si="2"/>
        <v>3.6608361047096545</v>
      </c>
      <c r="P16" s="64">
        <f t="shared" si="8"/>
        <v>0.1991423163685293</v>
      </c>
      <c r="Q16" s="3"/>
    </row>
    <row r="17" spans="1:17" ht="20.100000000000001" customHeight="1" x14ac:dyDescent="0.25">
      <c r="A17" s="13" t="s">
        <v>185</v>
      </c>
      <c r="B17" s="24">
        <v>18183.609999999997</v>
      </c>
      <c r="C17" s="160">
        <v>19034.050000000003</v>
      </c>
      <c r="D17" s="258">
        <f t="shared" si="3"/>
        <v>3.9583370430840606E-2</v>
      </c>
      <c r="E17" s="259">
        <f t="shared" si="4"/>
        <v>3.9616426416656615E-2</v>
      </c>
      <c r="F17" s="64">
        <f t="shared" si="5"/>
        <v>4.6769590856821398E-2</v>
      </c>
      <c r="G17" s="1"/>
      <c r="H17" s="24">
        <v>4234.9110000000001</v>
      </c>
      <c r="I17" s="160">
        <v>4493.1410000000014</v>
      </c>
      <c r="J17" s="258">
        <f t="shared" si="0"/>
        <v>3.4996739491439999E-2</v>
      </c>
      <c r="K17" s="259">
        <f t="shared" si="6"/>
        <v>3.3665599299106168E-2</v>
      </c>
      <c r="L17" s="64">
        <f t="shared" si="7"/>
        <v>6.0976488053704404E-2</v>
      </c>
      <c r="M17" s="1"/>
      <c r="N17" s="47">
        <f t="shared" si="1"/>
        <v>2.3289715298557332</v>
      </c>
      <c r="O17" s="163">
        <f t="shared" si="2"/>
        <v>2.3605806436360104</v>
      </c>
      <c r="P17" s="64">
        <f t="shared" si="8"/>
        <v>1.3572134040743386E-2</v>
      </c>
      <c r="Q17" s="3"/>
    </row>
    <row r="18" spans="1:17" ht="20.100000000000001" customHeight="1" x14ac:dyDescent="0.25">
      <c r="A18" s="13" t="s">
        <v>186</v>
      </c>
      <c r="B18" s="24">
        <v>22212.130000000005</v>
      </c>
      <c r="C18" s="160">
        <v>17672.089999999997</v>
      </c>
      <c r="D18" s="258">
        <f t="shared" si="3"/>
        <v>4.8352938159583705E-2</v>
      </c>
      <c r="E18" s="259">
        <f t="shared" si="4"/>
        <v>3.6781717664581784E-2</v>
      </c>
      <c r="F18" s="64">
        <f t="shared" si="5"/>
        <v>-0.20439462581931617</v>
      </c>
      <c r="G18" s="1"/>
      <c r="H18" s="24">
        <v>4929.1629999999986</v>
      </c>
      <c r="I18" s="160">
        <v>4127.482</v>
      </c>
      <c r="J18" s="258">
        <f t="shared" si="0"/>
        <v>4.0733945393857114E-2</v>
      </c>
      <c r="K18" s="259">
        <f t="shared" si="6"/>
        <v>3.0925838990201567E-2</v>
      </c>
      <c r="L18" s="64">
        <f t="shared" si="7"/>
        <v>-0.16264039148228593</v>
      </c>
      <c r="M18" s="1"/>
      <c r="N18" s="47">
        <f t="shared" si="1"/>
        <v>2.2191311684201369</v>
      </c>
      <c r="O18" s="163">
        <f t="shared" si="2"/>
        <v>2.3355935828755969</v>
      </c>
      <c r="P18" s="64">
        <f t="shared" si="8"/>
        <v>5.2481086342621629E-2</v>
      </c>
      <c r="Q18" s="3"/>
    </row>
    <row r="19" spans="1:17" ht="20.100000000000001" customHeight="1" x14ac:dyDescent="0.25">
      <c r="A19" s="13" t="s">
        <v>187</v>
      </c>
      <c r="B19" s="24">
        <v>8311.0000000000018</v>
      </c>
      <c r="C19" s="160">
        <v>14532.690000000004</v>
      </c>
      <c r="D19" s="258">
        <f t="shared" si="3"/>
        <v>1.8091973576793409E-2</v>
      </c>
      <c r="E19" s="259">
        <f t="shared" si="4"/>
        <v>3.0247542904483359E-2</v>
      </c>
      <c r="F19" s="64">
        <f t="shared" si="5"/>
        <v>0.74860907231380114</v>
      </c>
      <c r="G19" s="1"/>
      <c r="H19" s="24">
        <v>2306.2180000000003</v>
      </c>
      <c r="I19" s="160">
        <v>3021.6640000000007</v>
      </c>
      <c r="J19" s="258">
        <f t="shared" si="0"/>
        <v>1.9058277861440247E-2</v>
      </c>
      <c r="K19" s="259">
        <f t="shared" si="6"/>
        <v>2.2640315414213425E-2</v>
      </c>
      <c r="L19" s="64">
        <f t="shared" si="7"/>
        <v>0.31022479227896071</v>
      </c>
      <c r="M19" s="1"/>
      <c r="N19" s="47">
        <f t="shared" si="1"/>
        <v>2.7748983275177475</v>
      </c>
      <c r="O19" s="163">
        <f t="shared" si="2"/>
        <v>2.0792186443115486</v>
      </c>
      <c r="P19" s="64">
        <f t="shared" si="8"/>
        <v>-0.25070456683308862</v>
      </c>
      <c r="Q19" s="3"/>
    </row>
    <row r="20" spans="1:17" ht="20.100000000000001" customHeight="1" x14ac:dyDescent="0.25">
      <c r="A20" s="13" t="s">
        <v>188</v>
      </c>
      <c r="B20" s="24">
        <v>3747.57</v>
      </c>
      <c r="C20" s="160">
        <v>4414.2599999999984</v>
      </c>
      <c r="D20" s="258">
        <f t="shared" si="3"/>
        <v>8.157975865381261E-3</v>
      </c>
      <c r="E20" s="259">
        <f t="shared" si="4"/>
        <v>9.187598355262833E-3</v>
      </c>
      <c r="F20" s="64">
        <f t="shared" si="5"/>
        <v>0.17789927873261827</v>
      </c>
      <c r="G20" s="1"/>
      <c r="H20" s="24">
        <v>2069.8239999999996</v>
      </c>
      <c r="I20" s="160">
        <v>2337.5330000000004</v>
      </c>
      <c r="J20" s="258">
        <f t="shared" si="0"/>
        <v>1.7104749384610513E-2</v>
      </c>
      <c r="K20" s="259">
        <f t="shared" si="6"/>
        <v>1.7514351169134804E-2</v>
      </c>
      <c r="L20" s="64">
        <f t="shared" si="7"/>
        <v>0.12933901626418517</v>
      </c>
      <c r="M20" s="1"/>
      <c r="N20" s="47">
        <f t="shared" si="1"/>
        <v>5.5231096417144965</v>
      </c>
      <c r="O20" s="163">
        <f t="shared" si="2"/>
        <v>5.2954130477135495</v>
      </c>
      <c r="P20" s="64">
        <f t="shared" si="8"/>
        <v>-4.1226158590301841E-2</v>
      </c>
      <c r="Q20" s="3"/>
    </row>
    <row r="21" spans="1:17" ht="20.100000000000001" customHeight="1" x14ac:dyDescent="0.25">
      <c r="A21" s="13" t="s">
        <v>189</v>
      </c>
      <c r="B21" s="24">
        <v>8760.17</v>
      </c>
      <c r="C21" s="160">
        <v>7723.19</v>
      </c>
      <c r="D21" s="258">
        <f t="shared" si="3"/>
        <v>1.9069758653377247E-2</v>
      </c>
      <c r="E21" s="259">
        <f t="shared" si="4"/>
        <v>1.6074623547634798E-2</v>
      </c>
      <c r="F21" s="64">
        <f t="shared" si="5"/>
        <v>-0.11837441510838265</v>
      </c>
      <c r="G21" s="1"/>
      <c r="H21" s="24">
        <v>2089.1849999999995</v>
      </c>
      <c r="I21" s="160">
        <v>2116.8330000000001</v>
      </c>
      <c r="J21" s="258">
        <f t="shared" si="0"/>
        <v>1.7264746105508252E-2</v>
      </c>
      <c r="K21" s="259">
        <f t="shared" si="6"/>
        <v>1.5860720053326789E-2</v>
      </c>
      <c r="L21" s="64">
        <f t="shared" si="7"/>
        <v>1.3233868709568851E-2</v>
      </c>
      <c r="M21" s="1"/>
      <c r="N21" s="47">
        <f t="shared" si="1"/>
        <v>2.3848681018747349</v>
      </c>
      <c r="O21" s="163">
        <f t="shared" si="2"/>
        <v>2.7408790927065114</v>
      </c>
      <c r="P21" s="64">
        <f t="shared" si="8"/>
        <v>0.14927911130679211</v>
      </c>
      <c r="Q21" s="3"/>
    </row>
    <row r="22" spans="1:17" ht="20.100000000000001" customHeight="1" x14ac:dyDescent="0.25">
      <c r="A22" s="13" t="s">
        <v>190</v>
      </c>
      <c r="B22" s="24">
        <v>9713.880000000001</v>
      </c>
      <c r="C22" s="160">
        <v>8475.6</v>
      </c>
      <c r="D22" s="258">
        <f t="shared" si="3"/>
        <v>2.1145862145125972E-2</v>
      </c>
      <c r="E22" s="259">
        <f t="shared" si="4"/>
        <v>1.7640648403099434E-2</v>
      </c>
      <c r="F22" s="64">
        <f t="shared" si="5"/>
        <v>-0.12747532396941288</v>
      </c>
      <c r="G22" s="1"/>
      <c r="H22" s="24">
        <v>2269.8719999999994</v>
      </c>
      <c r="I22" s="160">
        <v>1895.0930000000001</v>
      </c>
      <c r="J22" s="258">
        <f t="shared" si="0"/>
        <v>1.8757919366644039E-2</v>
      </c>
      <c r="K22" s="259">
        <f t="shared" si="6"/>
        <v>1.4199296566152939E-2</v>
      </c>
      <c r="L22" s="64">
        <f t="shared" si="7"/>
        <v>-0.16511019123545267</v>
      </c>
      <c r="M22" s="1"/>
      <c r="N22" s="47">
        <f t="shared" si="1"/>
        <v>2.3367305340399502</v>
      </c>
      <c r="O22" s="163">
        <f t="shared" si="2"/>
        <v>2.2359396384916703</v>
      </c>
      <c r="P22" s="64">
        <f t="shared" si="8"/>
        <v>-4.3133298461257977E-2</v>
      </c>
      <c r="Q22" s="3"/>
    </row>
    <row r="23" spans="1:17" ht="20.100000000000001" customHeight="1" x14ac:dyDescent="0.25">
      <c r="A23" s="13" t="s">
        <v>125</v>
      </c>
      <c r="B23" s="24">
        <v>6987.5700000000006</v>
      </c>
      <c r="C23" s="160">
        <v>5392.420000000001</v>
      </c>
      <c r="D23" s="258">
        <f t="shared" si="3"/>
        <v>1.5211037396943124E-2</v>
      </c>
      <c r="E23" s="259">
        <f t="shared" si="4"/>
        <v>1.1223486863684158E-2</v>
      </c>
      <c r="F23" s="64">
        <f t="shared" si="5"/>
        <v>-0.22828393847932821</v>
      </c>
      <c r="G23" s="1"/>
      <c r="H23" s="24">
        <v>1765.028</v>
      </c>
      <c r="I23" s="160">
        <v>1530.5870000000002</v>
      </c>
      <c r="J23" s="258">
        <f t="shared" si="0"/>
        <v>1.4585955905825969E-2</v>
      </c>
      <c r="K23" s="259">
        <f t="shared" si="6"/>
        <v>1.1468175299733749E-2</v>
      </c>
      <c r="L23" s="64">
        <f t="shared" si="7"/>
        <v>-0.13282565489046055</v>
      </c>
      <c r="M23" s="1"/>
      <c r="N23" s="47">
        <f t="shared" si="1"/>
        <v>2.5259539439318672</v>
      </c>
      <c r="O23" s="163">
        <f t="shared" si="2"/>
        <v>2.8384046494894681</v>
      </c>
      <c r="P23" s="64">
        <f t="shared" si="8"/>
        <v>0.12369612134386115</v>
      </c>
      <c r="Q23" s="3"/>
    </row>
    <row r="24" spans="1:17" ht="20.100000000000001" customHeight="1" x14ac:dyDescent="0.25">
      <c r="A24" s="13" t="s">
        <v>191</v>
      </c>
      <c r="B24" s="24">
        <v>3545.1200000000003</v>
      </c>
      <c r="C24" s="160">
        <v>4192.6900000000014</v>
      </c>
      <c r="D24" s="258">
        <f t="shared" si="3"/>
        <v>7.7172683632007995E-3</v>
      </c>
      <c r="E24" s="259">
        <f t="shared" si="4"/>
        <v>8.7264347247617852E-3</v>
      </c>
      <c r="F24" s="64">
        <f t="shared" si="5"/>
        <v>0.18266518481743946</v>
      </c>
      <c r="G24" s="1"/>
      <c r="H24" s="24">
        <v>1181.5229999999999</v>
      </c>
      <c r="I24" s="160">
        <v>1524.4300000000005</v>
      </c>
      <c r="J24" s="258">
        <f t="shared" si="0"/>
        <v>9.7639484357864102E-3</v>
      </c>
      <c r="K24" s="259">
        <f t="shared" si="6"/>
        <v>1.1422042962715038E-2</v>
      </c>
      <c r="L24" s="64">
        <f t="shared" si="7"/>
        <v>0.29022456608970004</v>
      </c>
      <c r="M24" s="1"/>
      <c r="N24" s="47">
        <f t="shared" si="1"/>
        <v>3.332815250259511</v>
      </c>
      <c r="O24" s="163">
        <f t="shared" si="2"/>
        <v>3.6359234763361945</v>
      </c>
      <c r="P24" s="64">
        <f t="shared" si="8"/>
        <v>9.0946603191725636E-2</v>
      </c>
      <c r="Q24" s="3"/>
    </row>
    <row r="25" spans="1:17" ht="20.100000000000001" customHeight="1" x14ac:dyDescent="0.25">
      <c r="A25" s="13" t="s">
        <v>128</v>
      </c>
      <c r="B25" s="24">
        <v>3718.5200000000004</v>
      </c>
      <c r="C25" s="160">
        <v>3127.6499999999996</v>
      </c>
      <c r="D25" s="258">
        <f t="shared" si="3"/>
        <v>8.0947377673899444E-3</v>
      </c>
      <c r="E25" s="259">
        <f t="shared" si="4"/>
        <v>6.5097189553487578E-3</v>
      </c>
      <c r="F25" s="64">
        <f t="shared" si="5"/>
        <v>-0.15889923948237492</v>
      </c>
      <c r="G25" s="1"/>
      <c r="H25" s="24">
        <v>1176.6299999999999</v>
      </c>
      <c r="I25" s="160">
        <v>1493.9090000000001</v>
      </c>
      <c r="J25" s="258">
        <f t="shared" si="0"/>
        <v>9.7235133365997633E-3</v>
      </c>
      <c r="K25" s="259">
        <f t="shared" si="6"/>
        <v>1.119335934112203E-2</v>
      </c>
      <c r="L25" s="64">
        <f t="shared" si="7"/>
        <v>0.26965061234202786</v>
      </c>
      <c r="M25" s="1"/>
      <c r="N25" s="47">
        <f t="shared" si="1"/>
        <v>3.1642427632498942</v>
      </c>
      <c r="O25" s="163">
        <f t="shared" si="2"/>
        <v>4.7764583633079152</v>
      </c>
      <c r="P25" s="64">
        <f t="shared" si="8"/>
        <v>0.50951071731366304</v>
      </c>
      <c r="Q25" s="3"/>
    </row>
    <row r="26" spans="1:17" ht="20.100000000000001" customHeight="1" x14ac:dyDescent="0.25">
      <c r="A26" s="13" t="s">
        <v>127</v>
      </c>
      <c r="B26" s="24">
        <v>7178.58</v>
      </c>
      <c r="C26" s="160">
        <v>4953.8300000000008</v>
      </c>
      <c r="D26" s="258">
        <f t="shared" si="3"/>
        <v>1.5626841496678812E-2</v>
      </c>
      <c r="E26" s="259">
        <f t="shared" si="4"/>
        <v>1.031062972281916E-2</v>
      </c>
      <c r="F26" s="64">
        <f t="shared" si="5"/>
        <v>-0.30991505283774773</v>
      </c>
      <c r="G26" s="1"/>
      <c r="H26" s="24">
        <v>1669.2040000000002</v>
      </c>
      <c r="I26" s="160">
        <v>1210.0830000000001</v>
      </c>
      <c r="J26" s="258">
        <f t="shared" si="0"/>
        <v>1.3794079154454396E-2</v>
      </c>
      <c r="K26" s="259">
        <f t="shared" si="6"/>
        <v>9.0667462687372326E-3</v>
      </c>
      <c r="L26" s="64">
        <f t="shared" si="7"/>
        <v>-0.27505385800657084</v>
      </c>
      <c r="M26" s="1"/>
      <c r="N26" s="47">
        <f t="shared" si="1"/>
        <v>2.3252565270568835</v>
      </c>
      <c r="O26" s="163">
        <f t="shared" si="2"/>
        <v>2.442722095832921</v>
      </c>
      <c r="P26" s="64">
        <f t="shared" si="8"/>
        <v>5.0517251498575812E-2</v>
      </c>
      <c r="Q26" s="3"/>
    </row>
    <row r="27" spans="1:17" ht="20.100000000000001" customHeight="1" x14ac:dyDescent="0.25">
      <c r="A27" s="13" t="s">
        <v>133</v>
      </c>
      <c r="B27" s="24">
        <v>170.23999999999998</v>
      </c>
      <c r="C27" s="160">
        <v>462.75</v>
      </c>
      <c r="D27" s="258">
        <f t="shared" si="3"/>
        <v>3.7059049232502814E-4</v>
      </c>
      <c r="E27" s="259">
        <f t="shared" si="4"/>
        <v>9.63142438120518E-4</v>
      </c>
      <c r="F27" s="64">
        <f t="shared" si="5"/>
        <v>1.7182213345864663</v>
      </c>
      <c r="G27" s="1"/>
      <c r="H27" s="24">
        <v>373.46100000000007</v>
      </c>
      <c r="I27" s="160">
        <v>1048.4939999999999</v>
      </c>
      <c r="J27" s="258">
        <f t="shared" si="0"/>
        <v>3.086231877650481E-3</v>
      </c>
      <c r="K27" s="259">
        <f t="shared" si="6"/>
        <v>7.8560140604350057E-3</v>
      </c>
      <c r="L27" s="64">
        <f t="shared" si="7"/>
        <v>1.8075060046430544</v>
      </c>
      <c r="M27" s="1"/>
      <c r="N27" s="47">
        <f t="shared" si="1"/>
        <v>21.937323778195498</v>
      </c>
      <c r="O27" s="163">
        <f t="shared" si="2"/>
        <v>22.657893030794163</v>
      </c>
      <c r="P27" s="64">
        <f t="shared" si="8"/>
        <v>3.2846725511471518E-2</v>
      </c>
      <c r="Q27" s="3"/>
    </row>
    <row r="28" spans="1:17" ht="20.100000000000001" customHeight="1" x14ac:dyDescent="0.25">
      <c r="A28" s="13" t="s">
        <v>126</v>
      </c>
      <c r="B28" s="24">
        <v>4758.7499999999991</v>
      </c>
      <c r="C28" s="160">
        <v>3492.43</v>
      </c>
      <c r="D28" s="258">
        <f t="shared" si="3"/>
        <v>1.0359184124481483E-2</v>
      </c>
      <c r="E28" s="259">
        <f t="shared" si="4"/>
        <v>7.2689520154840424E-3</v>
      </c>
      <c r="F28" s="64">
        <f t="shared" si="5"/>
        <v>-0.26610349356448637</v>
      </c>
      <c r="G28" s="1"/>
      <c r="H28" s="24">
        <v>1620.5900000000004</v>
      </c>
      <c r="I28" s="160">
        <v>1023.3330000000001</v>
      </c>
      <c r="J28" s="258">
        <f t="shared" si="0"/>
        <v>1.3392339544427914E-2</v>
      </c>
      <c r="K28" s="259">
        <f t="shared" si="6"/>
        <v>7.6674911220351643E-3</v>
      </c>
      <c r="L28" s="64">
        <f t="shared" si="7"/>
        <v>-0.36854293806576627</v>
      </c>
      <c r="M28" s="1"/>
      <c r="N28" s="47">
        <f t="shared" si="1"/>
        <v>3.4054951405306029</v>
      </c>
      <c r="O28" s="163">
        <f t="shared" si="2"/>
        <v>2.9301460587613786</v>
      </c>
      <c r="P28" s="64">
        <f t="shared" si="8"/>
        <v>-0.13958295700141896</v>
      </c>
      <c r="Q28" s="3"/>
    </row>
    <row r="29" spans="1:17" ht="20.100000000000001" customHeight="1" x14ac:dyDescent="0.25">
      <c r="A29" s="13" t="s">
        <v>192</v>
      </c>
      <c r="B29" s="24">
        <v>17074.359999999997</v>
      </c>
      <c r="C29" s="160">
        <v>12920.61</v>
      </c>
      <c r="D29" s="258">
        <f t="shared" si="3"/>
        <v>3.7168676448160055E-2</v>
      </c>
      <c r="E29" s="259">
        <f t="shared" si="4"/>
        <v>2.6892248119728464E-2</v>
      </c>
      <c r="F29" s="64">
        <f t="shared" si="5"/>
        <v>-0.24327412564804754</v>
      </c>
      <c r="G29" s="1"/>
      <c r="H29" s="24">
        <v>1107.664</v>
      </c>
      <c r="I29" s="160">
        <v>1017.9499999999999</v>
      </c>
      <c r="J29" s="258">
        <f t="shared" si="0"/>
        <v>9.1535875138925929E-3</v>
      </c>
      <c r="K29" s="259">
        <f t="shared" si="6"/>
        <v>7.6271581075521792E-3</v>
      </c>
      <c r="L29" s="64">
        <f t="shared" si="7"/>
        <v>-8.0993875399038032E-2</v>
      </c>
      <c r="M29" s="1"/>
      <c r="N29" s="47">
        <f t="shared" si="1"/>
        <v>0.6487294399321557</v>
      </c>
      <c r="O29" s="163">
        <f t="shared" si="2"/>
        <v>0.78784979966116131</v>
      </c>
      <c r="P29" s="64">
        <f t="shared" si="8"/>
        <v>0.21445051074536536</v>
      </c>
      <c r="Q29" s="3"/>
    </row>
    <row r="30" spans="1:17" ht="20.100000000000001" customHeight="1" x14ac:dyDescent="0.25">
      <c r="A30" s="13" t="s">
        <v>129</v>
      </c>
      <c r="B30" s="24">
        <v>1035.6899999999998</v>
      </c>
      <c r="C30" s="160">
        <v>1047.1499999999996</v>
      </c>
      <c r="D30" s="258">
        <f t="shared" si="3"/>
        <v>2.2545633634639827E-3</v>
      </c>
      <c r="E30" s="259">
        <f t="shared" si="4"/>
        <v>2.1794805058409509E-3</v>
      </c>
      <c r="F30" s="64">
        <f t="shared" si="5"/>
        <v>1.1065087043420145E-2</v>
      </c>
      <c r="G30" s="1"/>
      <c r="H30" s="24">
        <v>522.94200000000001</v>
      </c>
      <c r="I30" s="160">
        <v>801.7850000000002</v>
      </c>
      <c r="J30" s="258">
        <f t="shared" si="0"/>
        <v>4.3215229182225123E-3</v>
      </c>
      <c r="K30" s="259">
        <f t="shared" si="6"/>
        <v>6.0075062264980852E-3</v>
      </c>
      <c r="L30" s="64">
        <f t="shared" si="7"/>
        <v>0.53321974521075033</v>
      </c>
      <c r="M30" s="1"/>
      <c r="N30" s="47">
        <f t="shared" si="1"/>
        <v>5.0492135677664169</v>
      </c>
      <c r="O30" s="163">
        <f t="shared" si="2"/>
        <v>7.6568304445399455</v>
      </c>
      <c r="P30" s="64">
        <f t="shared" si="8"/>
        <v>0.51644020237532573</v>
      </c>
      <c r="Q30" s="3"/>
    </row>
    <row r="31" spans="1:17" ht="20.100000000000001" customHeight="1" x14ac:dyDescent="0.25">
      <c r="A31" s="13" t="s">
        <v>132</v>
      </c>
      <c r="B31" s="24">
        <v>1589.95</v>
      </c>
      <c r="C31" s="160">
        <v>3071.3599999999997</v>
      </c>
      <c r="D31" s="258">
        <f t="shared" si="3"/>
        <v>3.4611157969465377E-3</v>
      </c>
      <c r="E31" s="259">
        <f t="shared" si="4"/>
        <v>6.392560040509635E-3</v>
      </c>
      <c r="F31" s="64">
        <f t="shared" si="5"/>
        <v>0.93173370231768271</v>
      </c>
      <c r="G31" s="1"/>
      <c r="H31" s="24">
        <v>565.5379999999999</v>
      </c>
      <c r="I31" s="160">
        <v>769.89299999999992</v>
      </c>
      <c r="J31" s="258">
        <f t="shared" si="0"/>
        <v>4.6735305791573874E-3</v>
      </c>
      <c r="K31" s="259">
        <f t="shared" si="6"/>
        <v>5.7685501614987674E-3</v>
      </c>
      <c r="L31" s="64">
        <f t="shared" si="7"/>
        <v>0.36134618717044664</v>
      </c>
      <c r="M31" s="1"/>
      <c r="N31" s="47">
        <f t="shared" si="1"/>
        <v>3.5569546212145031</v>
      </c>
      <c r="O31" s="163">
        <f t="shared" si="2"/>
        <v>2.5066843352781829</v>
      </c>
      <c r="P31" s="64">
        <f t="shared" si="8"/>
        <v>-0.2952723320315262</v>
      </c>
      <c r="Q31" s="3"/>
    </row>
    <row r="32" spans="1:17" ht="20.100000000000001" customHeight="1" thickBot="1" x14ac:dyDescent="0.3">
      <c r="A32" s="13" t="s">
        <v>17</v>
      </c>
      <c r="B32" s="24">
        <f>B33-SUM(B7:B31)</f>
        <v>46138.240000000107</v>
      </c>
      <c r="C32" s="160">
        <f>C33-SUM(C7:C31)</f>
        <v>49812.01999999996</v>
      </c>
      <c r="D32" s="258">
        <f t="shared" si="3"/>
        <v>0.10043698940678071</v>
      </c>
      <c r="E32" s="259">
        <f t="shared" si="4"/>
        <v>0.10367600300487945</v>
      </c>
      <c r="F32" s="64">
        <f t="shared" si="5"/>
        <v>7.9625490699251747E-2</v>
      </c>
      <c r="G32" s="1"/>
      <c r="H32" s="24">
        <f>H33-SUM(H7:H31)</f>
        <v>9595.7630000000354</v>
      </c>
      <c r="I32" s="160">
        <f>I33-SUM(I7:I31)</f>
        <v>11322.396000000037</v>
      </c>
      <c r="J32" s="258">
        <f t="shared" si="0"/>
        <v>7.9298105186295528E-2</v>
      </c>
      <c r="K32" s="259">
        <f t="shared" si="6"/>
        <v>8.4834917676031879E-2</v>
      </c>
      <c r="L32" s="64">
        <f t="shared" si="7"/>
        <v>0.17993702012023383</v>
      </c>
      <c r="M32" s="1"/>
      <c r="N32" s="47">
        <f t="shared" si="1"/>
        <v>2.0797852280451128</v>
      </c>
      <c r="O32" s="163">
        <f t="shared" si="2"/>
        <v>2.2730248642797553</v>
      </c>
      <c r="P32" s="64">
        <f t="shared" si="8"/>
        <v>9.2913265095299014E-2</v>
      </c>
      <c r="Q32" s="3"/>
    </row>
    <row r="33" spans="1:17" ht="26.25" customHeight="1" thickBot="1" x14ac:dyDescent="0.3">
      <c r="A33" s="41" t="s">
        <v>18</v>
      </c>
      <c r="B33" s="42">
        <v>459374.98000000004</v>
      </c>
      <c r="C33" s="168">
        <v>480458.52999999997</v>
      </c>
      <c r="D33" s="313">
        <f>SUM(D7:D32)</f>
        <v>0.99999999999999967</v>
      </c>
      <c r="E33" s="314">
        <f>SUM(E7:E32)</f>
        <v>1</v>
      </c>
      <c r="F33" s="69">
        <f t="shared" si="5"/>
        <v>4.5896165263506358E-2</v>
      </c>
      <c r="G33" s="68"/>
      <c r="H33" s="42">
        <v>121008.73</v>
      </c>
      <c r="I33" s="168">
        <v>133463.86500000005</v>
      </c>
      <c r="J33" s="313">
        <f>SUM(J7:J32)</f>
        <v>1</v>
      </c>
      <c r="K33" s="314">
        <f>SUM(K7:K32)</f>
        <v>0.99999999999999989</v>
      </c>
      <c r="L33" s="69">
        <f t="shared" si="7"/>
        <v>0.1029275739031395</v>
      </c>
      <c r="M33" s="68"/>
      <c r="N33" s="43">
        <f t="shared" si="1"/>
        <v>2.6342037609449251</v>
      </c>
      <c r="O33" s="170">
        <f t="shared" si="2"/>
        <v>2.7778435945345805</v>
      </c>
      <c r="P33" s="69">
        <f t="shared" si="8"/>
        <v>5.4528748200606089E-2</v>
      </c>
      <c r="Q33" s="3"/>
    </row>
    <row r="35" spans="1:17" ht="15.75" thickBot="1" x14ac:dyDescent="0.3">
      <c r="L35" s="15"/>
    </row>
    <row r="36" spans="1:17" x14ac:dyDescent="0.25">
      <c r="A36" s="462" t="s">
        <v>2</v>
      </c>
      <c r="B36" s="455" t="s">
        <v>1</v>
      </c>
      <c r="C36" s="446"/>
      <c r="D36" s="455" t="s">
        <v>105</v>
      </c>
      <c r="E36" s="446"/>
      <c r="F36" s="148" t="s">
        <v>0</v>
      </c>
      <c r="H36" s="465" t="s">
        <v>19</v>
      </c>
      <c r="I36" s="466"/>
      <c r="J36" s="455" t="s">
        <v>105</v>
      </c>
      <c r="K36" s="446"/>
      <c r="L36" s="148" t="s">
        <v>0</v>
      </c>
      <c r="N36" s="445" t="s">
        <v>22</v>
      </c>
      <c r="O36" s="446"/>
      <c r="P36" s="148" t="s">
        <v>0</v>
      </c>
    </row>
    <row r="37" spans="1:17" x14ac:dyDescent="0.25">
      <c r="A37" s="463"/>
      <c r="B37" s="456" t="str">
        <f>B5</f>
        <v>jan-fev</v>
      </c>
      <c r="C37" s="448"/>
      <c r="D37" s="456" t="str">
        <f>B37</f>
        <v>jan-fev</v>
      </c>
      <c r="E37" s="448"/>
      <c r="F37" s="149" t="str">
        <f>F5</f>
        <v>2022 / 2021</v>
      </c>
      <c r="H37" s="443" t="str">
        <f>B37</f>
        <v>jan-fev</v>
      </c>
      <c r="I37" s="448"/>
      <c r="J37" s="456" t="str">
        <f>H37</f>
        <v>jan-fev</v>
      </c>
      <c r="K37" s="448"/>
      <c r="L37" s="149" t="str">
        <f>F37</f>
        <v>2022 / 2021</v>
      </c>
      <c r="N37" s="443" t="str">
        <f>B37</f>
        <v>jan-fev</v>
      </c>
      <c r="O37" s="444"/>
      <c r="P37" s="149" t="str">
        <f>L37</f>
        <v>2022 / 2021</v>
      </c>
    </row>
    <row r="38" spans="1:17" ht="19.5" customHeight="1" thickBot="1" x14ac:dyDescent="0.3">
      <c r="A38" s="464"/>
      <c r="B38" s="117">
        <f>B6</f>
        <v>2021</v>
      </c>
      <c r="C38" s="152">
        <f>C6</f>
        <v>2022</v>
      </c>
      <c r="D38" s="117">
        <f>B38</f>
        <v>2021</v>
      </c>
      <c r="E38" s="152">
        <f>C38</f>
        <v>2022</v>
      </c>
      <c r="F38" s="149" t="str">
        <f>F6</f>
        <v>HL</v>
      </c>
      <c r="H38" s="30">
        <f>B38</f>
        <v>2021</v>
      </c>
      <c r="I38" s="152">
        <f>C38</f>
        <v>2022</v>
      </c>
      <c r="J38" s="117">
        <f>B38</f>
        <v>2021</v>
      </c>
      <c r="K38" s="152">
        <f>C38</f>
        <v>2022</v>
      </c>
      <c r="L38" s="322">
        <f>L6</f>
        <v>1000</v>
      </c>
      <c r="N38" s="30">
        <f>B38</f>
        <v>2021</v>
      </c>
      <c r="O38" s="152">
        <f>C38</f>
        <v>2022</v>
      </c>
      <c r="P38" s="150"/>
    </row>
    <row r="39" spans="1:17" ht="20.100000000000001" customHeight="1" x14ac:dyDescent="0.25">
      <c r="A39" s="44" t="s">
        <v>181</v>
      </c>
      <c r="B39" s="24">
        <v>61102.080000000002</v>
      </c>
      <c r="C39" s="167">
        <v>58883.49</v>
      </c>
      <c r="D39" s="309">
        <f>B39/$B$62</f>
        <v>0.28668525568803377</v>
      </c>
      <c r="E39" s="308">
        <f>C39/$C$62</f>
        <v>0.27724756382201521</v>
      </c>
      <c r="F39" s="64">
        <f>(C39-B39)/B39</f>
        <v>-3.630956589366522E-2</v>
      </c>
      <c r="H39" s="45">
        <v>16525.647000000001</v>
      </c>
      <c r="I39" s="167">
        <v>15904.662999999991</v>
      </c>
      <c r="J39" s="312">
        <f>H39/$H$62</f>
        <v>0.27767383129517792</v>
      </c>
      <c r="K39" s="308">
        <f>I39/$I$62</f>
        <v>0.26513393831828697</v>
      </c>
      <c r="L39" s="64">
        <f>(I39-H39)/H39</f>
        <v>-3.7576985639352543E-2</v>
      </c>
      <c r="N39" s="47">
        <f t="shared" ref="N39:N62" si="9">(H39/B39)*10</f>
        <v>2.7045964720022626</v>
      </c>
      <c r="O39" s="169">
        <f t="shared" ref="O39:O62" si="10">(I39/C39)*10</f>
        <v>2.7010394594478</v>
      </c>
      <c r="P39" s="64">
        <f>(O39-N39)/N39</f>
        <v>-1.3151731104009358E-3</v>
      </c>
    </row>
    <row r="40" spans="1:17" ht="20.100000000000001" customHeight="1" x14ac:dyDescent="0.25">
      <c r="A40" s="44" t="s">
        <v>182</v>
      </c>
      <c r="B40" s="24">
        <v>32987.999999999993</v>
      </c>
      <c r="C40" s="160">
        <v>28314.07</v>
      </c>
      <c r="D40" s="309">
        <f t="shared" ref="D40:D61" si="11">B40/$B$62</f>
        <v>0.15477661668206474</v>
      </c>
      <c r="E40" s="259">
        <f t="shared" ref="E40:E61" si="12">C40/$C$62</f>
        <v>0.13331422660895281</v>
      </c>
      <c r="F40" s="64">
        <f t="shared" ref="F40:F62" si="13">(C40-B40)/B40</f>
        <v>-0.1416857645204315</v>
      </c>
      <c r="H40" s="24">
        <v>7627.6020000000008</v>
      </c>
      <c r="I40" s="160">
        <v>7297.226999999999</v>
      </c>
      <c r="J40" s="309">
        <f t="shared" ref="J40:J62" si="14">H40/$H$62</f>
        <v>0.12816354306338276</v>
      </c>
      <c r="K40" s="259">
        <f t="shared" ref="K40:K62" si="15">I40/$I$62</f>
        <v>0.12164624508627055</v>
      </c>
      <c r="L40" s="64">
        <f t="shared" ref="L40:L62" si="16">(I40-H40)/H40</f>
        <v>-4.3313088438542258E-2</v>
      </c>
      <c r="N40" s="47">
        <f t="shared" si="9"/>
        <v>2.312235358312114</v>
      </c>
      <c r="O40" s="163">
        <f t="shared" si="10"/>
        <v>2.577244105139247</v>
      </c>
      <c r="P40" s="64">
        <f t="shared" ref="P40:P62" si="17">(O40-N40)/N40</f>
        <v>0.11461149310534896</v>
      </c>
    </row>
    <row r="41" spans="1:17" ht="20.100000000000001" customHeight="1" x14ac:dyDescent="0.25">
      <c r="A41" s="44" t="s">
        <v>183</v>
      </c>
      <c r="B41" s="24">
        <v>19122.569999999989</v>
      </c>
      <c r="C41" s="160">
        <v>18810.600000000002</v>
      </c>
      <c r="D41" s="309">
        <f t="shared" si="11"/>
        <v>8.9721313412936515E-2</v>
      </c>
      <c r="E41" s="259">
        <f t="shared" si="12"/>
        <v>8.8568001387662312E-2</v>
      </c>
      <c r="F41" s="64">
        <f t="shared" si="13"/>
        <v>-1.6314229729580635E-2</v>
      </c>
      <c r="H41" s="24">
        <v>7050.1069999999991</v>
      </c>
      <c r="I41" s="160">
        <v>7153.6990000000014</v>
      </c>
      <c r="J41" s="309">
        <f t="shared" si="14"/>
        <v>0.11846012575065611</v>
      </c>
      <c r="K41" s="259">
        <f t="shared" si="15"/>
        <v>0.11925360439347835</v>
      </c>
      <c r="L41" s="64">
        <f t="shared" si="16"/>
        <v>1.4693677698792712E-2</v>
      </c>
      <c r="N41" s="47">
        <f t="shared" si="9"/>
        <v>3.6867988978468915</v>
      </c>
      <c r="O41" s="163">
        <f t="shared" si="10"/>
        <v>3.8030147895335613</v>
      </c>
      <c r="P41" s="64">
        <f t="shared" si="17"/>
        <v>3.1522167307400588E-2</v>
      </c>
    </row>
    <row r="42" spans="1:17" ht="20.100000000000001" customHeight="1" x14ac:dyDescent="0.25">
      <c r="A42" s="44" t="s">
        <v>184</v>
      </c>
      <c r="B42" s="24">
        <v>17504.989999999991</v>
      </c>
      <c r="C42" s="160">
        <v>19101.200000000004</v>
      </c>
      <c r="D42" s="309">
        <f t="shared" si="11"/>
        <v>8.2131779048544198E-2</v>
      </c>
      <c r="E42" s="259">
        <f t="shared" si="12"/>
        <v>8.9936265090215919E-2</v>
      </c>
      <c r="F42" s="64">
        <f t="shared" si="13"/>
        <v>9.1185998963724882E-2</v>
      </c>
      <c r="H42" s="24">
        <v>6462.3710000000001</v>
      </c>
      <c r="I42" s="160">
        <v>6789.6839999999984</v>
      </c>
      <c r="J42" s="309">
        <f t="shared" si="14"/>
        <v>0.10858463301441997</v>
      </c>
      <c r="K42" s="259">
        <f t="shared" si="15"/>
        <v>0.11318540096427447</v>
      </c>
      <c r="L42" s="64">
        <f t="shared" si="16"/>
        <v>5.0649057443467461E-2</v>
      </c>
      <c r="N42" s="47">
        <f t="shared" si="9"/>
        <v>3.6917307579153165</v>
      </c>
      <c r="O42" s="163">
        <f t="shared" si="10"/>
        <v>3.5545850522480249</v>
      </c>
      <c r="P42" s="64">
        <f t="shared" si="17"/>
        <v>-3.714943333103099E-2</v>
      </c>
    </row>
    <row r="43" spans="1:17" ht="20.100000000000001" customHeight="1" x14ac:dyDescent="0.25">
      <c r="A43" s="44" t="s">
        <v>185</v>
      </c>
      <c r="B43" s="24">
        <v>18183.609999999997</v>
      </c>
      <c r="C43" s="160">
        <v>19034.050000000003</v>
      </c>
      <c r="D43" s="309">
        <f t="shared" si="11"/>
        <v>8.5315800741668474E-2</v>
      </c>
      <c r="E43" s="259">
        <f t="shared" si="12"/>
        <v>8.9620095414969958E-2</v>
      </c>
      <c r="F43" s="64">
        <f t="shared" si="13"/>
        <v>4.6769590856821398E-2</v>
      </c>
      <c r="H43" s="24">
        <v>4234.9110000000001</v>
      </c>
      <c r="I43" s="160">
        <v>4493.1410000000014</v>
      </c>
      <c r="J43" s="309">
        <f t="shared" si="14"/>
        <v>7.1157514290611026E-2</v>
      </c>
      <c r="K43" s="259">
        <f t="shared" si="15"/>
        <v>7.49015662104483E-2</v>
      </c>
      <c r="L43" s="64">
        <f t="shared" si="16"/>
        <v>6.0976488053704404E-2</v>
      </c>
      <c r="N43" s="47">
        <f t="shared" si="9"/>
        <v>2.3289715298557332</v>
      </c>
      <c r="O43" s="163">
        <f t="shared" si="10"/>
        <v>2.3605806436360104</v>
      </c>
      <c r="P43" s="64">
        <f t="shared" si="17"/>
        <v>1.3572134040743386E-2</v>
      </c>
    </row>
    <row r="44" spans="1:17" ht="20.100000000000001" customHeight="1" x14ac:dyDescent="0.25">
      <c r="A44" s="44" t="s">
        <v>186</v>
      </c>
      <c r="B44" s="24">
        <v>22212.130000000005</v>
      </c>
      <c r="C44" s="160">
        <v>17672.089999999997</v>
      </c>
      <c r="D44" s="309">
        <f t="shared" si="11"/>
        <v>0.10421724053298752</v>
      </c>
      <c r="E44" s="259">
        <f t="shared" si="12"/>
        <v>8.3207430472334365E-2</v>
      </c>
      <c r="F44" s="64">
        <f t="shared" si="13"/>
        <v>-0.20439462581931617</v>
      </c>
      <c r="H44" s="24">
        <v>4929.1629999999986</v>
      </c>
      <c r="I44" s="160">
        <v>4127.482</v>
      </c>
      <c r="J44" s="309">
        <f t="shared" si="14"/>
        <v>8.2822752736303323E-2</v>
      </c>
      <c r="K44" s="259">
        <f t="shared" si="15"/>
        <v>6.8805956969842139E-2</v>
      </c>
      <c r="L44" s="64">
        <f t="shared" si="16"/>
        <v>-0.16264039148228593</v>
      </c>
      <c r="N44" s="47">
        <f t="shared" si="9"/>
        <v>2.2191311684201369</v>
      </c>
      <c r="O44" s="163">
        <f t="shared" si="10"/>
        <v>2.3355935828755969</v>
      </c>
      <c r="P44" s="64">
        <f t="shared" si="17"/>
        <v>5.2481086342621629E-2</v>
      </c>
    </row>
    <row r="45" spans="1:17" ht="20.100000000000001" customHeight="1" x14ac:dyDescent="0.25">
      <c r="A45" s="44" t="s">
        <v>187</v>
      </c>
      <c r="B45" s="24">
        <v>8311.0000000000018</v>
      </c>
      <c r="C45" s="160">
        <v>14532.690000000004</v>
      </c>
      <c r="D45" s="309">
        <f t="shared" si="11"/>
        <v>3.8994436196333235E-2</v>
      </c>
      <c r="E45" s="259">
        <f t="shared" si="12"/>
        <v>6.8425850748326286E-2</v>
      </c>
      <c r="F45" s="64">
        <f t="shared" si="13"/>
        <v>0.74860907231380114</v>
      </c>
      <c r="H45" s="24">
        <v>2306.2180000000003</v>
      </c>
      <c r="I45" s="160">
        <v>3021.6640000000007</v>
      </c>
      <c r="J45" s="309">
        <f t="shared" si="14"/>
        <v>3.8750457870841776E-2</v>
      </c>
      <c r="K45" s="259">
        <f t="shared" si="15"/>
        <v>5.0371747995829205E-2</v>
      </c>
      <c r="L45" s="64">
        <f t="shared" si="16"/>
        <v>0.31022479227896071</v>
      </c>
      <c r="N45" s="47">
        <f t="shared" si="9"/>
        <v>2.7748983275177475</v>
      </c>
      <c r="O45" s="163">
        <f t="shared" si="10"/>
        <v>2.0792186443115486</v>
      </c>
      <c r="P45" s="64">
        <f t="shared" si="17"/>
        <v>-0.25070456683308862</v>
      </c>
    </row>
    <row r="46" spans="1:17" ht="20.100000000000001" customHeight="1" x14ac:dyDescent="0.25">
      <c r="A46" s="44" t="s">
        <v>188</v>
      </c>
      <c r="B46" s="24">
        <v>3747.57</v>
      </c>
      <c r="C46" s="160">
        <v>4414.2599999999984</v>
      </c>
      <c r="D46" s="309">
        <f t="shared" si="11"/>
        <v>1.7583248617048793E-2</v>
      </c>
      <c r="E46" s="259">
        <f t="shared" si="12"/>
        <v>2.0784142228610573E-2</v>
      </c>
      <c r="F46" s="64">
        <f t="shared" si="13"/>
        <v>0.17789927873261827</v>
      </c>
      <c r="H46" s="24">
        <v>2069.8239999999996</v>
      </c>
      <c r="I46" s="160">
        <v>2337.5330000000004</v>
      </c>
      <c r="J46" s="309">
        <f t="shared" si="14"/>
        <v>3.477842411777949E-2</v>
      </c>
      <c r="K46" s="259">
        <f t="shared" si="15"/>
        <v>3.8967146316709805E-2</v>
      </c>
      <c r="L46" s="64">
        <f t="shared" si="16"/>
        <v>0.12933901626418517</v>
      </c>
      <c r="N46" s="47">
        <f t="shared" si="9"/>
        <v>5.5231096417144965</v>
      </c>
      <c r="O46" s="163">
        <f t="shared" si="10"/>
        <v>5.2954130477135495</v>
      </c>
      <c r="P46" s="64">
        <f t="shared" si="17"/>
        <v>-4.1226158590301841E-2</v>
      </c>
    </row>
    <row r="47" spans="1:17" ht="20.100000000000001" customHeight="1" x14ac:dyDescent="0.25">
      <c r="A47" s="44" t="s">
        <v>189</v>
      </c>
      <c r="B47" s="24">
        <v>8760.17</v>
      </c>
      <c r="C47" s="160">
        <v>7723.19</v>
      </c>
      <c r="D47" s="309">
        <f t="shared" si="11"/>
        <v>4.1101899907836893E-2</v>
      </c>
      <c r="E47" s="259">
        <f t="shared" si="12"/>
        <v>3.6363938557897123E-2</v>
      </c>
      <c r="F47" s="64">
        <f t="shared" si="13"/>
        <v>-0.11837441510838265</v>
      </c>
      <c r="H47" s="24">
        <v>2089.1849999999995</v>
      </c>
      <c r="I47" s="160">
        <v>2116.8330000000001</v>
      </c>
      <c r="J47" s="309">
        <f t="shared" si="14"/>
        <v>3.5103739250536829E-2</v>
      </c>
      <c r="K47" s="259">
        <f t="shared" si="15"/>
        <v>3.5288032827361052E-2</v>
      </c>
      <c r="L47" s="64">
        <f t="shared" si="16"/>
        <v>1.3233868709568851E-2</v>
      </c>
      <c r="N47" s="47">
        <f t="shared" si="9"/>
        <v>2.3848681018747349</v>
      </c>
      <c r="O47" s="163">
        <f t="shared" si="10"/>
        <v>2.7408790927065114</v>
      </c>
      <c r="P47" s="64">
        <f t="shared" si="17"/>
        <v>0.14927911130679211</v>
      </c>
    </row>
    <row r="48" spans="1:17" ht="20.100000000000001" customHeight="1" x14ac:dyDescent="0.25">
      <c r="A48" s="44" t="s">
        <v>190</v>
      </c>
      <c r="B48" s="24">
        <v>9713.880000000001</v>
      </c>
      <c r="C48" s="160">
        <v>8475.6</v>
      </c>
      <c r="D48" s="309">
        <f t="shared" si="11"/>
        <v>4.55766182022425E-2</v>
      </c>
      <c r="E48" s="259">
        <f t="shared" si="12"/>
        <v>3.9906592695675348E-2</v>
      </c>
      <c r="F48" s="64">
        <f t="shared" si="13"/>
        <v>-0.12747532396941288</v>
      </c>
      <c r="H48" s="24">
        <v>2269.8719999999994</v>
      </c>
      <c r="I48" s="160">
        <v>1895.0930000000001</v>
      </c>
      <c r="J48" s="309">
        <f t="shared" si="14"/>
        <v>3.8139750582210058E-2</v>
      </c>
      <c r="K48" s="259">
        <f t="shared" si="15"/>
        <v>3.159158232836607E-2</v>
      </c>
      <c r="L48" s="64">
        <f t="shared" si="16"/>
        <v>-0.16511019123545267</v>
      </c>
      <c r="N48" s="47">
        <f t="shared" si="9"/>
        <v>2.3367305340399502</v>
      </c>
      <c r="O48" s="163">
        <f t="shared" si="10"/>
        <v>2.2359396384916703</v>
      </c>
      <c r="P48" s="64">
        <f t="shared" si="17"/>
        <v>-4.3133298461257977E-2</v>
      </c>
    </row>
    <row r="49" spans="1:16" ht="20.100000000000001" customHeight="1" x14ac:dyDescent="0.25">
      <c r="A49" s="44" t="s">
        <v>191</v>
      </c>
      <c r="B49" s="24">
        <v>3545.1200000000003</v>
      </c>
      <c r="C49" s="160">
        <v>4192.6900000000014</v>
      </c>
      <c r="D49" s="309">
        <f t="shared" si="11"/>
        <v>1.663337211506977E-2</v>
      </c>
      <c r="E49" s="259">
        <f t="shared" si="12"/>
        <v>1.9740900010528001E-2</v>
      </c>
      <c r="F49" s="64">
        <f t="shared" si="13"/>
        <v>0.18266518481743946</v>
      </c>
      <c r="H49" s="24">
        <v>1181.5229999999999</v>
      </c>
      <c r="I49" s="160">
        <v>1524.4300000000005</v>
      </c>
      <c r="J49" s="309">
        <f t="shared" si="14"/>
        <v>1.9852658003246256E-2</v>
      </c>
      <c r="K49" s="259">
        <f t="shared" si="15"/>
        <v>2.5412555399039048E-2</v>
      </c>
      <c r="L49" s="64">
        <f t="shared" si="16"/>
        <v>0.29022456608970004</v>
      </c>
      <c r="N49" s="47">
        <f t="shared" si="9"/>
        <v>3.332815250259511</v>
      </c>
      <c r="O49" s="163">
        <f t="shared" si="10"/>
        <v>3.6359234763361945</v>
      </c>
      <c r="P49" s="64">
        <f t="shared" si="17"/>
        <v>9.0946603191725636E-2</v>
      </c>
    </row>
    <row r="50" spans="1:16" ht="20.100000000000001" customHeight="1" x14ac:dyDescent="0.25">
      <c r="A50" s="44" t="s">
        <v>193</v>
      </c>
      <c r="B50" s="24">
        <v>785.3399999999998</v>
      </c>
      <c r="C50" s="160">
        <v>1859.8800000000006</v>
      </c>
      <c r="D50" s="309">
        <f t="shared" si="11"/>
        <v>3.6847419711741459E-3</v>
      </c>
      <c r="E50" s="259">
        <f t="shared" si="12"/>
        <v>8.7570760327095043E-3</v>
      </c>
      <c r="F50" s="64">
        <f t="shared" si="13"/>
        <v>1.3682481472992605</v>
      </c>
      <c r="H50" s="24">
        <v>259.3</v>
      </c>
      <c r="I50" s="160">
        <v>649.74799999999993</v>
      </c>
      <c r="J50" s="309">
        <f t="shared" si="14"/>
        <v>4.356914101749822E-3</v>
      </c>
      <c r="K50" s="259">
        <f t="shared" si="15"/>
        <v>1.0831430138094117E-2</v>
      </c>
      <c r="L50" s="64">
        <f t="shared" si="16"/>
        <v>1.5057770921712299</v>
      </c>
      <c r="N50" s="47">
        <f t="shared" si="9"/>
        <v>3.3017546540351961</v>
      </c>
      <c r="O50" s="163">
        <f t="shared" si="10"/>
        <v>3.4934942039271339</v>
      </c>
      <c r="P50" s="64">
        <f t="shared" si="17"/>
        <v>5.8072016240699742E-2</v>
      </c>
    </row>
    <row r="51" spans="1:16" ht="20.100000000000001" customHeight="1" x14ac:dyDescent="0.25">
      <c r="A51" s="44" t="s">
        <v>194</v>
      </c>
      <c r="B51" s="24">
        <v>1859.2299999999998</v>
      </c>
      <c r="C51" s="160">
        <v>1636.6400000000006</v>
      </c>
      <c r="D51" s="309">
        <f t="shared" si="11"/>
        <v>8.723333607184287E-3</v>
      </c>
      <c r="E51" s="259">
        <f t="shared" si="12"/>
        <v>7.7059707713259375E-3</v>
      </c>
      <c r="F51" s="64">
        <f t="shared" si="13"/>
        <v>-0.1197216051806389</v>
      </c>
      <c r="H51" s="24">
        <v>679.03200000000015</v>
      </c>
      <c r="I51" s="160">
        <v>530.92500000000007</v>
      </c>
      <c r="J51" s="309">
        <f t="shared" si="14"/>
        <v>1.1409502878285328E-2</v>
      </c>
      <c r="K51" s="259">
        <f t="shared" si="15"/>
        <v>8.8506267754077279E-3</v>
      </c>
      <c r="L51" s="64">
        <f t="shared" si="16"/>
        <v>-0.21811490474675724</v>
      </c>
      <c r="N51" s="47">
        <f t="shared" si="9"/>
        <v>3.6522216186270673</v>
      </c>
      <c r="O51" s="163">
        <f t="shared" si="10"/>
        <v>3.2439937921595456</v>
      </c>
      <c r="P51" s="64">
        <f t="shared" si="17"/>
        <v>-0.11177520673594322</v>
      </c>
    </row>
    <row r="52" spans="1:16" ht="20.100000000000001" customHeight="1" x14ac:dyDescent="0.25">
      <c r="A52" s="44" t="s">
        <v>195</v>
      </c>
      <c r="B52" s="24">
        <v>284.01</v>
      </c>
      <c r="C52" s="160">
        <v>3257.3800000000006</v>
      </c>
      <c r="D52" s="309">
        <f t="shared" si="11"/>
        <v>1.3325484086295991E-3</v>
      </c>
      <c r="E52" s="259">
        <f t="shared" si="12"/>
        <v>1.5337077836971892E-2</v>
      </c>
      <c r="F52" s="64">
        <f t="shared" si="13"/>
        <v>10.469244040702796</v>
      </c>
      <c r="H52" s="24">
        <v>102.21900000000001</v>
      </c>
      <c r="I52" s="160">
        <v>486.40300000000002</v>
      </c>
      <c r="J52" s="309">
        <f t="shared" si="14"/>
        <v>1.7175449385528926E-3</v>
      </c>
      <c r="K52" s="259">
        <f t="shared" si="15"/>
        <v>8.1084360605333042E-3</v>
      </c>
      <c r="L52" s="64">
        <f t="shared" si="16"/>
        <v>3.7584402117023252</v>
      </c>
      <c r="N52" s="47">
        <f t="shared" ref="N52" si="18">(H52/B52)*10</f>
        <v>3.5991338333157286</v>
      </c>
      <c r="O52" s="163">
        <f t="shared" ref="O52" si="19">(I52/C52)*10</f>
        <v>1.4932338259582854</v>
      </c>
      <c r="P52" s="64">
        <f t="shared" ref="P52" si="20">(O52-N52)/N52</f>
        <v>-0.58511300354101237</v>
      </c>
    </row>
    <row r="53" spans="1:16" ht="20.100000000000001" customHeight="1" x14ac:dyDescent="0.25">
      <c r="A53" s="44" t="s">
        <v>196</v>
      </c>
      <c r="B53" s="24">
        <v>554.20999999999992</v>
      </c>
      <c r="C53" s="160">
        <v>627.54000000000008</v>
      </c>
      <c r="D53" s="309">
        <f t="shared" si="11"/>
        <v>2.6003015863758673E-3</v>
      </c>
      <c r="E53" s="259">
        <f t="shared" si="12"/>
        <v>2.9547150856864537E-3</v>
      </c>
      <c r="F53" s="64">
        <f t="shared" si="13"/>
        <v>0.13231446563577012</v>
      </c>
      <c r="H53" s="24">
        <v>263.94</v>
      </c>
      <c r="I53" s="160">
        <v>317.15300000000002</v>
      </c>
      <c r="J53" s="309">
        <f t="shared" si="14"/>
        <v>4.4348781643495875E-3</v>
      </c>
      <c r="K53" s="259">
        <f t="shared" si="15"/>
        <v>5.2870044426253935E-3</v>
      </c>
      <c r="L53" s="64">
        <f t="shared" si="16"/>
        <v>0.20161021444267646</v>
      </c>
      <c r="N53" s="47">
        <f t="shared" si="9"/>
        <v>4.7624546651991126</v>
      </c>
      <c r="O53" s="163">
        <f t="shared" si="10"/>
        <v>5.0539089141728013</v>
      </c>
      <c r="P53" s="64">
        <f t="shared" si="17"/>
        <v>6.1198325120750165E-2</v>
      </c>
    </row>
    <row r="54" spans="1:16" ht="20.100000000000001" customHeight="1" x14ac:dyDescent="0.25">
      <c r="A54" s="44" t="s">
        <v>197</v>
      </c>
      <c r="B54" s="24">
        <v>493.03000000000003</v>
      </c>
      <c r="C54" s="160">
        <v>1061.1500000000001</v>
      </c>
      <c r="D54" s="309">
        <f t="shared" si="11"/>
        <v>2.3132507373214021E-3</v>
      </c>
      <c r="E54" s="259">
        <f t="shared" si="12"/>
        <v>4.9963283825352652E-3</v>
      </c>
      <c r="F54" s="64">
        <f t="shared" si="13"/>
        <v>1.1523031052877108</v>
      </c>
      <c r="H54" s="24">
        <v>152.65100000000004</v>
      </c>
      <c r="I54" s="160">
        <v>302.19799999999998</v>
      </c>
      <c r="J54" s="309">
        <f t="shared" si="14"/>
        <v>2.5649336465337919E-3</v>
      </c>
      <c r="K54" s="259">
        <f t="shared" si="15"/>
        <v>5.0377015779529393E-3</v>
      </c>
      <c r="L54" s="64">
        <f t="shared" si="16"/>
        <v>0.97966603559753884</v>
      </c>
      <c r="N54" s="47">
        <f t="shared" ref="N54" si="21">(H54/B54)*10</f>
        <v>3.0961807597914941</v>
      </c>
      <c r="O54" s="163">
        <f t="shared" ref="O54" si="22">(I54/C54)*10</f>
        <v>2.8478348961032838</v>
      </c>
      <c r="P54" s="64">
        <f t="shared" ref="P54" si="23">(O54-N54)/N54</f>
        <v>-8.0210389171507759E-2</v>
      </c>
    </row>
    <row r="55" spans="1:16" ht="20.100000000000001" customHeight="1" x14ac:dyDescent="0.25">
      <c r="A55" s="44" t="s">
        <v>198</v>
      </c>
      <c r="B55" s="24">
        <v>1402.2099999999998</v>
      </c>
      <c r="C55" s="160">
        <v>786.84999999999991</v>
      </c>
      <c r="D55" s="309">
        <f t="shared" si="11"/>
        <v>6.5790384284514988E-3</v>
      </c>
      <c r="E55" s="259">
        <f t="shared" si="12"/>
        <v>3.7048117493265541E-3</v>
      </c>
      <c r="F55" s="64">
        <f t="shared" si="13"/>
        <v>-0.43885010091213156</v>
      </c>
      <c r="H55" s="24">
        <v>417.14100000000002</v>
      </c>
      <c r="I55" s="160">
        <v>253.24799999999996</v>
      </c>
      <c r="J55" s="309">
        <f t="shared" si="14"/>
        <v>7.0090532407174029E-3</v>
      </c>
      <c r="K55" s="259">
        <f t="shared" si="15"/>
        <v>4.2216952104693799E-3</v>
      </c>
      <c r="L55" s="64">
        <f t="shared" si="16"/>
        <v>-0.39289592727638867</v>
      </c>
      <c r="N55" s="47">
        <f t="shared" ref="N55" si="24">(H55/B55)*10</f>
        <v>2.974882506899823</v>
      </c>
      <c r="O55" s="163">
        <f t="shared" ref="O55" si="25">(I55/C55)*10</f>
        <v>3.2185041621655968</v>
      </c>
      <c r="P55" s="64">
        <f t="shared" ref="P55" si="26">(O55-N55)/N55</f>
        <v>8.1892866256306748E-2</v>
      </c>
    </row>
    <row r="56" spans="1:16" ht="20.100000000000001" customHeight="1" x14ac:dyDescent="0.25">
      <c r="A56" s="44" t="s">
        <v>199</v>
      </c>
      <c r="B56" s="24">
        <v>667.55000000000007</v>
      </c>
      <c r="C56" s="160">
        <v>606.54</v>
      </c>
      <c r="D56" s="309">
        <f t="shared" si="11"/>
        <v>3.1320822864712126E-3</v>
      </c>
      <c r="E56" s="259">
        <f t="shared" si="12"/>
        <v>2.8558384932789328E-3</v>
      </c>
      <c r="F56" s="64">
        <f t="shared" si="13"/>
        <v>-9.139390307842124E-2</v>
      </c>
      <c r="H56" s="24">
        <v>199.18200000000002</v>
      </c>
      <c r="I56" s="160">
        <v>217.56900000000002</v>
      </c>
      <c r="J56" s="309">
        <f t="shared" si="14"/>
        <v>3.3467754130919133E-3</v>
      </c>
      <c r="K56" s="259">
        <f t="shared" si="15"/>
        <v>3.6269190881926521E-3</v>
      </c>
      <c r="L56" s="64">
        <f t="shared" si="16"/>
        <v>9.2312558363707553E-2</v>
      </c>
      <c r="N56" s="47">
        <f t="shared" ref="N56" si="27">(H56/B56)*10</f>
        <v>2.9837764961426112</v>
      </c>
      <c r="O56" s="163">
        <f t="shared" ref="O56" si="28">(I56/C56)*10</f>
        <v>3.5870511425462466</v>
      </c>
      <c r="P56" s="64">
        <f t="shared" ref="P56" si="29">(O56-N56)/N56</f>
        <v>0.20218493147309835</v>
      </c>
    </row>
    <row r="57" spans="1:16" ht="20.100000000000001" customHeight="1" x14ac:dyDescent="0.25">
      <c r="A57" s="44" t="s">
        <v>200</v>
      </c>
      <c r="B57" s="24">
        <v>604.59000000000015</v>
      </c>
      <c r="C57" s="160">
        <v>588.64000000000021</v>
      </c>
      <c r="D57" s="309">
        <f t="shared" si="11"/>
        <v>2.8366798435737108E-3</v>
      </c>
      <c r="E57" s="259">
        <f t="shared" si="12"/>
        <v>2.7715579692744281E-3</v>
      </c>
      <c r="F57" s="64">
        <f t="shared" si="13"/>
        <v>-2.638151474552991E-2</v>
      </c>
      <c r="H57" s="24">
        <v>234.017</v>
      </c>
      <c r="I57" s="160">
        <v>204.69699999999997</v>
      </c>
      <c r="J57" s="309">
        <f t="shared" si="14"/>
        <v>3.9320939735795913E-3</v>
      </c>
      <c r="K57" s="259">
        <f t="shared" si="15"/>
        <v>3.4123402534174041E-3</v>
      </c>
      <c r="L57" s="64">
        <f t="shared" ref="L57:L58" si="30">(I57-H57)/H57</f>
        <v>-0.12529004303106195</v>
      </c>
      <c r="N57" s="47">
        <f t="shared" ref="N57:N58" si="31">(H57/B57)*10</f>
        <v>3.8706726872756736</v>
      </c>
      <c r="O57" s="163">
        <f t="shared" ref="O57:O58" si="32">(I57/C57)*10</f>
        <v>3.4774565099211725</v>
      </c>
      <c r="P57" s="64">
        <f t="shared" ref="P57:P58" si="33">(O57-N57)/N57</f>
        <v>-0.1015885891481208</v>
      </c>
    </row>
    <row r="58" spans="1:16" ht="20.100000000000001" customHeight="1" x14ac:dyDescent="0.25">
      <c r="A58" s="44" t="s">
        <v>131</v>
      </c>
      <c r="B58" s="24">
        <v>108.99000000000001</v>
      </c>
      <c r="C58" s="160">
        <v>187.68999999999994</v>
      </c>
      <c r="D58" s="309">
        <f t="shared" si="11"/>
        <v>5.1137090615309335E-4</v>
      </c>
      <c r="E58" s="259">
        <f t="shared" si="12"/>
        <v>8.8372131566512139E-4</v>
      </c>
      <c r="F58" s="64">
        <f t="shared" si="13"/>
        <v>0.7220845949169642</v>
      </c>
      <c r="H58" s="24">
        <v>42.721999999999994</v>
      </c>
      <c r="I58" s="160">
        <v>81.901999999999987</v>
      </c>
      <c r="J58" s="309">
        <f t="shared" si="14"/>
        <v>7.1784066430758146E-4</v>
      </c>
      <c r="K58" s="259">
        <f t="shared" si="15"/>
        <v>1.3653228500436852E-3</v>
      </c>
      <c r="L58" s="64">
        <f t="shared" si="30"/>
        <v>0.91709189644679556</v>
      </c>
      <c r="N58" s="47">
        <f t="shared" si="31"/>
        <v>3.9198091568033755</v>
      </c>
      <c r="O58" s="163">
        <f t="shared" si="32"/>
        <v>4.3636847994032717</v>
      </c>
      <c r="P58" s="64">
        <f t="shared" si="33"/>
        <v>0.1132390952833732</v>
      </c>
    </row>
    <row r="59" spans="1:16" ht="20.100000000000001" customHeight="1" x14ac:dyDescent="0.25">
      <c r="A59" s="44" t="s">
        <v>201</v>
      </c>
      <c r="B59" s="24">
        <v>97.43</v>
      </c>
      <c r="C59" s="160">
        <v>129.50000000000003</v>
      </c>
      <c r="D59" s="309">
        <f t="shared" si="11"/>
        <v>4.5713246523989247E-4</v>
      </c>
      <c r="E59" s="259">
        <f t="shared" si="12"/>
        <v>6.0973898651304429E-4</v>
      </c>
      <c r="F59" s="64">
        <f t="shared" si="13"/>
        <v>0.32915939648978776</v>
      </c>
      <c r="H59" s="24">
        <v>51.870999999999995</v>
      </c>
      <c r="I59" s="160">
        <v>69.549000000000007</v>
      </c>
      <c r="J59" s="309">
        <f t="shared" si="14"/>
        <v>8.7156764894664475E-4</v>
      </c>
      <c r="K59" s="259">
        <f t="shared" si="15"/>
        <v>1.1593958498899695E-3</v>
      </c>
      <c r="L59" s="64">
        <f t="shared" si="16"/>
        <v>0.34080700198569552</v>
      </c>
      <c r="N59" s="47">
        <f t="shared" si="9"/>
        <v>5.3239248691368157</v>
      </c>
      <c r="O59" s="163">
        <f t="shared" si="10"/>
        <v>5.3705791505791503</v>
      </c>
      <c r="P59" s="64">
        <f t="shared" si="17"/>
        <v>8.7631367063034319E-3</v>
      </c>
    </row>
    <row r="60" spans="1:16" ht="20.100000000000001" customHeight="1" x14ac:dyDescent="0.25">
      <c r="A60" s="44" t="s">
        <v>202</v>
      </c>
      <c r="B60" s="24">
        <v>137.19</v>
      </c>
      <c r="C60" s="160">
        <v>166.28</v>
      </c>
      <c r="D60" s="309">
        <f t="shared" si="11"/>
        <v>6.4368267377872153E-4</v>
      </c>
      <c r="E60" s="259">
        <f t="shared" si="12"/>
        <v>7.8291427550107324E-4</v>
      </c>
      <c r="F60" s="64">
        <f t="shared" si="13"/>
        <v>0.21204169400102052</v>
      </c>
      <c r="H60" s="24">
        <v>57.274000000000001</v>
      </c>
      <c r="I60" s="160">
        <v>64.983000000000004</v>
      </c>
      <c r="J60" s="309">
        <f t="shared" si="14"/>
        <v>9.6235209511615614E-4</v>
      </c>
      <c r="K60" s="259">
        <f t="shared" si="15"/>
        <v>1.0832797094623918E-3</v>
      </c>
      <c r="L60" s="64">
        <f t="shared" si="16"/>
        <v>0.13459859622167131</v>
      </c>
      <c r="N60" s="47">
        <f t="shared" si="9"/>
        <v>4.1747940812012541</v>
      </c>
      <c r="O60" s="163">
        <f t="shared" si="10"/>
        <v>3.9080466682703872</v>
      </c>
      <c r="P60" s="64">
        <f t="shared" si="17"/>
        <v>-6.3894747319875739E-2</v>
      </c>
    </row>
    <row r="61" spans="1:16" ht="20.100000000000001" customHeight="1" thickBot="1" x14ac:dyDescent="0.3">
      <c r="A61" s="13" t="s">
        <v>17</v>
      </c>
      <c r="B61" s="24">
        <f>B62-SUM(B39:B60)</f>
        <v>948.06999999994878</v>
      </c>
      <c r="C61" s="160">
        <f>C62-SUM(C39:C60)</f>
        <v>323.94000000000233</v>
      </c>
      <c r="D61" s="309">
        <f t="shared" si="11"/>
        <v>4.4482559408802365E-3</v>
      </c>
      <c r="E61" s="259">
        <f t="shared" si="12"/>
        <v>1.5252420640234513E-3</v>
      </c>
      <c r="F61" s="64">
        <f t="shared" si="13"/>
        <v>-0.65831636904445889</v>
      </c>
      <c r="H61" s="24">
        <f>H62-SUM(H39:H60)</f>
        <v>308.82800000000134</v>
      </c>
      <c r="I61" s="160">
        <f>I62-SUM(I39:I60)</f>
        <v>147.45299999998679</v>
      </c>
      <c r="J61" s="309">
        <f t="shared" si="14"/>
        <v>5.1891132596035474E-3</v>
      </c>
      <c r="K61" s="259">
        <f t="shared" si="15"/>
        <v>2.4580712340049509E-3</v>
      </c>
      <c r="L61" s="64">
        <f t="shared" si="16"/>
        <v>-0.52254005465830122</v>
      </c>
      <c r="N61" s="47">
        <f t="shared" si="9"/>
        <v>3.2574387967135134</v>
      </c>
      <c r="O61" s="163">
        <f t="shared" si="10"/>
        <v>4.5518614558247119</v>
      </c>
      <c r="P61" s="64">
        <f t="shared" si="17"/>
        <v>0.39737436062257375</v>
      </c>
    </row>
    <row r="62" spans="1:16" s="2" customFormat="1" ht="26.25" customHeight="1" thickBot="1" x14ac:dyDescent="0.3">
      <c r="A62" s="17" t="s">
        <v>18</v>
      </c>
      <c r="B62" s="46">
        <v>213132.96999999991</v>
      </c>
      <c r="C62" s="171">
        <v>212385.96000000011</v>
      </c>
      <c r="D62" s="315">
        <f>SUM(D39:D61)</f>
        <v>1</v>
      </c>
      <c r="E62" s="316">
        <f>SUM(E39:E61)</f>
        <v>0.99999999999999967</v>
      </c>
      <c r="F62" s="69">
        <f t="shared" si="13"/>
        <v>-3.5049011891487548E-3</v>
      </c>
      <c r="H62" s="46">
        <v>59514.600000000013</v>
      </c>
      <c r="I62" s="171">
        <v>59987.276999999987</v>
      </c>
      <c r="J62" s="315">
        <f t="shared" si="14"/>
        <v>1</v>
      </c>
      <c r="K62" s="316">
        <f t="shared" si="15"/>
        <v>1</v>
      </c>
      <c r="L62" s="69">
        <f t="shared" si="16"/>
        <v>7.9422024175576089E-3</v>
      </c>
      <c r="N62" s="43">
        <f t="shared" si="9"/>
        <v>2.7923694771390855</v>
      </c>
      <c r="O62" s="170">
        <f t="shared" si="10"/>
        <v>2.8244464464600183</v>
      </c>
      <c r="P62" s="69">
        <f t="shared" si="17"/>
        <v>1.1487365688367722E-2</v>
      </c>
    </row>
    <row r="64" spans="1:16" ht="15.75" thickBot="1" x14ac:dyDescent="0.3"/>
    <row r="65" spans="1:16" x14ac:dyDescent="0.25">
      <c r="A65" s="462" t="s">
        <v>15</v>
      </c>
      <c r="B65" s="455" t="s">
        <v>1</v>
      </c>
      <c r="C65" s="446"/>
      <c r="D65" s="455" t="s">
        <v>105</v>
      </c>
      <c r="E65" s="446"/>
      <c r="F65" s="148" t="s">
        <v>0</v>
      </c>
      <c r="H65" s="465" t="s">
        <v>19</v>
      </c>
      <c r="I65" s="466"/>
      <c r="J65" s="455" t="s">
        <v>105</v>
      </c>
      <c r="K65" s="451"/>
      <c r="L65" s="148" t="s">
        <v>0</v>
      </c>
      <c r="N65" s="445" t="s">
        <v>22</v>
      </c>
      <c r="O65" s="446"/>
      <c r="P65" s="148" t="s">
        <v>0</v>
      </c>
    </row>
    <row r="66" spans="1:16" x14ac:dyDescent="0.25">
      <c r="A66" s="463"/>
      <c r="B66" s="456" t="str">
        <f>B37</f>
        <v>jan-fev</v>
      </c>
      <c r="C66" s="448"/>
      <c r="D66" s="456" t="str">
        <f>B66</f>
        <v>jan-fev</v>
      </c>
      <c r="E66" s="448"/>
      <c r="F66" s="149" t="str">
        <f>F37</f>
        <v>2022 / 2021</v>
      </c>
      <c r="H66" s="443" t="str">
        <f>B66</f>
        <v>jan-fev</v>
      </c>
      <c r="I66" s="448"/>
      <c r="J66" s="456" t="str">
        <f>B66</f>
        <v>jan-fev</v>
      </c>
      <c r="K66" s="444"/>
      <c r="L66" s="149" t="str">
        <f>F66</f>
        <v>2022 / 2021</v>
      </c>
      <c r="N66" s="443" t="str">
        <f>B66</f>
        <v>jan-fev</v>
      </c>
      <c r="O66" s="444"/>
      <c r="P66" s="149" t="str">
        <f>L66</f>
        <v>2022 / 2021</v>
      </c>
    </row>
    <row r="67" spans="1:16" ht="19.5" customHeight="1" thickBot="1" x14ac:dyDescent="0.3">
      <c r="A67" s="464"/>
      <c r="B67" s="117">
        <f>B6</f>
        <v>2021</v>
      </c>
      <c r="C67" s="152">
        <f>C6</f>
        <v>2022</v>
      </c>
      <c r="D67" s="117">
        <f>B67</f>
        <v>2021</v>
      </c>
      <c r="E67" s="152">
        <f>C67</f>
        <v>2022</v>
      </c>
      <c r="F67" s="149" t="str">
        <f>F38</f>
        <v>HL</v>
      </c>
      <c r="H67" s="30">
        <f>B67</f>
        <v>2021</v>
      </c>
      <c r="I67" s="152">
        <f>C67</f>
        <v>2022</v>
      </c>
      <c r="J67" s="117">
        <f>B67</f>
        <v>2021</v>
      </c>
      <c r="K67" s="152">
        <f>C67</f>
        <v>2022</v>
      </c>
      <c r="L67" s="31">
        <v>1000</v>
      </c>
      <c r="N67" s="30">
        <f>B67</f>
        <v>2021</v>
      </c>
      <c r="O67" s="152">
        <f>C67</f>
        <v>2022</v>
      </c>
      <c r="P67" s="150"/>
    </row>
    <row r="68" spans="1:16" ht="20.100000000000001" customHeight="1" x14ac:dyDescent="0.25">
      <c r="A68" s="44" t="s">
        <v>119</v>
      </c>
      <c r="B68" s="45">
        <v>37500.419999999991</v>
      </c>
      <c r="C68" s="167">
        <v>34838.89</v>
      </c>
      <c r="D68" s="309">
        <f>B68/$B$96</f>
        <v>0.15229091088072252</v>
      </c>
      <c r="E68" s="308">
        <f>C68/$C$96</f>
        <v>0.12996066699401582</v>
      </c>
      <c r="F68" s="73">
        <f>(C68-B68)/B68</f>
        <v>-7.0973338431942687E-2</v>
      </c>
      <c r="H68" s="24">
        <v>13245.408999999996</v>
      </c>
      <c r="I68" s="167">
        <v>15022.627</v>
      </c>
      <c r="J68" s="307">
        <f>H68/$H$96</f>
        <v>0.21539306271997008</v>
      </c>
      <c r="K68" s="308">
        <f>I68/$I$96</f>
        <v>0.20445460804467408</v>
      </c>
      <c r="L68" s="70">
        <f>(I68-H68)/H68</f>
        <v>0.13417615114791887</v>
      </c>
      <c r="N68" s="48">
        <f t="shared" ref="N68:N96" si="34">(H68/B68)*10</f>
        <v>3.5320695074881825</v>
      </c>
      <c r="O68" s="169">
        <f t="shared" ref="O68:O96" si="35">(I68/C68)*10</f>
        <v>4.3120280238549507</v>
      </c>
      <c r="P68" s="73">
        <f>(O68-N68)/N68</f>
        <v>0.22082196137794372</v>
      </c>
    </row>
    <row r="69" spans="1:16" ht="20.100000000000001" customHeight="1" x14ac:dyDescent="0.25">
      <c r="A69" s="44" t="s">
        <v>122</v>
      </c>
      <c r="B69" s="24">
        <v>21841.590000000004</v>
      </c>
      <c r="C69" s="160">
        <v>24343.71</v>
      </c>
      <c r="D69" s="309">
        <f t="shared" ref="D69:D95" si="36">B69/$B$96</f>
        <v>8.8699690195023995E-2</v>
      </c>
      <c r="E69" s="259">
        <f t="shared" ref="E69:E95" si="37">C69/$C$96</f>
        <v>9.0810148908558583E-2</v>
      </c>
      <c r="F69" s="64">
        <f t="shared" ref="F69:F96" si="38">(C69-B69)/B69</f>
        <v>0.11455759402131414</v>
      </c>
      <c r="H69" s="24">
        <v>7598.2209999999986</v>
      </c>
      <c r="I69" s="160">
        <v>9748.3040000000019</v>
      </c>
      <c r="J69" s="258">
        <f t="shared" ref="J69:J96" si="39">H69/$H$96</f>
        <v>0.12356010240326999</v>
      </c>
      <c r="K69" s="259">
        <f t="shared" ref="K69:K96" si="40">I69/$I$96</f>
        <v>0.1326722465664846</v>
      </c>
      <c r="L69" s="71">
        <f t="shared" ref="L69:L96" si="41">(I69-H69)/H69</f>
        <v>0.28297189565820785</v>
      </c>
      <c r="N69" s="47">
        <f t="shared" si="34"/>
        <v>3.4787856561724659</v>
      </c>
      <c r="O69" s="163">
        <f t="shared" si="35"/>
        <v>4.0044446799604501</v>
      </c>
      <c r="P69" s="64">
        <f t="shared" ref="P69:P96" si="42">(O69-N69)/N69</f>
        <v>0.15110417132349008</v>
      </c>
    </row>
    <row r="70" spans="1:16" ht="20.100000000000001" customHeight="1" x14ac:dyDescent="0.25">
      <c r="A70" s="44" t="s">
        <v>120</v>
      </c>
      <c r="B70" s="24">
        <v>22764.400000000001</v>
      </c>
      <c r="C70" s="160">
        <v>30293.660000000003</v>
      </c>
      <c r="D70" s="309">
        <f t="shared" si="36"/>
        <v>9.2447263568064597E-2</v>
      </c>
      <c r="E70" s="259">
        <f t="shared" si="37"/>
        <v>0.11300544475699247</v>
      </c>
      <c r="F70" s="64">
        <f t="shared" si="38"/>
        <v>0.33074713148600454</v>
      </c>
      <c r="H70" s="24">
        <v>6768.4379999999992</v>
      </c>
      <c r="I70" s="160">
        <v>9521.2920000000013</v>
      </c>
      <c r="J70" s="258">
        <f t="shared" si="39"/>
        <v>0.11006640796446747</v>
      </c>
      <c r="K70" s="259">
        <f t="shared" si="40"/>
        <v>0.12958266380033873</v>
      </c>
      <c r="L70" s="71">
        <f t="shared" si="41"/>
        <v>0.40671924600624287</v>
      </c>
      <c r="N70" s="47">
        <f t="shared" si="34"/>
        <v>2.973255609636098</v>
      </c>
      <c r="O70" s="163">
        <f t="shared" si="35"/>
        <v>3.1429982379151284</v>
      </c>
      <c r="P70" s="64">
        <f t="shared" si="42"/>
        <v>5.7089820239103327E-2</v>
      </c>
    </row>
    <row r="71" spans="1:16" ht="20.100000000000001" customHeight="1" x14ac:dyDescent="0.25">
      <c r="A71" s="44" t="s">
        <v>121</v>
      </c>
      <c r="B71" s="24">
        <v>33815.369999999981</v>
      </c>
      <c r="C71" s="160">
        <v>32913.94</v>
      </c>
      <c r="D71" s="309">
        <f t="shared" si="36"/>
        <v>0.1373257552600386</v>
      </c>
      <c r="E71" s="259">
        <f t="shared" si="37"/>
        <v>0.1227799621572621</v>
      </c>
      <c r="F71" s="64">
        <f t="shared" si="38"/>
        <v>-2.6657404606247957E-2</v>
      </c>
      <c r="H71" s="24">
        <v>9337.640999999996</v>
      </c>
      <c r="I71" s="160">
        <v>9031.2420000000002</v>
      </c>
      <c r="J71" s="258">
        <f t="shared" si="39"/>
        <v>0.1518460542494055</v>
      </c>
      <c r="K71" s="259">
        <f t="shared" si="40"/>
        <v>0.1229131924307645</v>
      </c>
      <c r="L71" s="71">
        <f t="shared" si="41"/>
        <v>-3.2813319766737223E-2</v>
      </c>
      <c r="N71" s="47">
        <f t="shared" si="34"/>
        <v>2.7613599969481339</v>
      </c>
      <c r="O71" s="163">
        <f t="shared" si="35"/>
        <v>2.7438957475160981</v>
      </c>
      <c r="P71" s="64">
        <f t="shared" si="42"/>
        <v>-6.324510187493625E-3</v>
      </c>
    </row>
    <row r="72" spans="1:16" ht="20.100000000000001" customHeight="1" x14ac:dyDescent="0.25">
      <c r="A72" s="44" t="s">
        <v>124</v>
      </c>
      <c r="B72" s="24">
        <v>32424.640000000007</v>
      </c>
      <c r="C72" s="160">
        <v>54751.969999999979</v>
      </c>
      <c r="D72" s="309">
        <f t="shared" si="36"/>
        <v>0.13167793748922046</v>
      </c>
      <c r="E72" s="259">
        <f t="shared" si="37"/>
        <v>0.20424308984690215</v>
      </c>
      <c r="F72" s="64">
        <f t="shared" si="38"/>
        <v>0.68859145390665766</v>
      </c>
      <c r="H72" s="24">
        <v>3669.241</v>
      </c>
      <c r="I72" s="160">
        <v>6714.1369999999988</v>
      </c>
      <c r="J72" s="258">
        <f t="shared" si="39"/>
        <v>5.9668150439724885E-2</v>
      </c>
      <c r="K72" s="259">
        <f t="shared" si="40"/>
        <v>9.1377909382509698E-2</v>
      </c>
      <c r="L72" s="71">
        <f t="shared" si="41"/>
        <v>0.82984355620140482</v>
      </c>
      <c r="N72" s="47">
        <f t="shared" si="34"/>
        <v>1.131621199186791</v>
      </c>
      <c r="O72" s="163">
        <f t="shared" si="35"/>
        <v>1.2262822689302324</v>
      </c>
      <c r="P72" s="64">
        <f t="shared" si="42"/>
        <v>8.3650845186946807E-2</v>
      </c>
    </row>
    <row r="73" spans="1:16" ht="20.100000000000001" customHeight="1" x14ac:dyDescent="0.25">
      <c r="A73" s="44" t="s">
        <v>123</v>
      </c>
      <c r="B73" s="24">
        <v>17185.54</v>
      </c>
      <c r="C73" s="160">
        <v>17882.209999999995</v>
      </c>
      <c r="D73" s="309">
        <f t="shared" si="36"/>
        <v>6.9791259419950305E-2</v>
      </c>
      <c r="E73" s="259">
        <f t="shared" si="37"/>
        <v>6.6706601126702333E-2</v>
      </c>
      <c r="F73" s="64">
        <f t="shared" si="38"/>
        <v>4.0538150095952442E-2</v>
      </c>
      <c r="H73" s="24">
        <v>5246.5370000000012</v>
      </c>
      <c r="I73" s="160">
        <v>6546.3840000000009</v>
      </c>
      <c r="J73" s="258">
        <f t="shared" si="39"/>
        <v>8.5317688045997236E-2</v>
      </c>
      <c r="K73" s="259">
        <f t="shared" si="40"/>
        <v>8.9094828409833099E-2</v>
      </c>
      <c r="L73" s="71">
        <f t="shared" si="41"/>
        <v>0.24775332757588472</v>
      </c>
      <c r="N73" s="47">
        <f t="shared" si="34"/>
        <v>3.0528787573739322</v>
      </c>
      <c r="O73" s="163">
        <f t="shared" si="35"/>
        <v>3.6608361047096545</v>
      </c>
      <c r="P73" s="64">
        <f t="shared" si="42"/>
        <v>0.1991423163685293</v>
      </c>
    </row>
    <row r="74" spans="1:16" ht="20.100000000000001" customHeight="1" x14ac:dyDescent="0.25">
      <c r="A74" s="44" t="s">
        <v>125</v>
      </c>
      <c r="B74" s="24">
        <v>6987.5700000000006</v>
      </c>
      <c r="C74" s="160">
        <v>5392.420000000001</v>
      </c>
      <c r="D74" s="309">
        <f t="shared" si="36"/>
        <v>2.8376839516539031E-2</v>
      </c>
      <c r="E74" s="259">
        <f t="shared" si="37"/>
        <v>2.011552319582716E-2</v>
      </c>
      <c r="F74" s="64">
        <f t="shared" si="38"/>
        <v>-0.22828393847932821</v>
      </c>
      <c r="H74" s="24">
        <v>1765.028</v>
      </c>
      <c r="I74" s="160">
        <v>1530.5870000000002</v>
      </c>
      <c r="J74" s="258">
        <f t="shared" si="39"/>
        <v>2.8702381837095666E-2</v>
      </c>
      <c r="K74" s="259">
        <f t="shared" si="40"/>
        <v>2.0830948219860188E-2</v>
      </c>
      <c r="L74" s="71">
        <f t="shared" si="41"/>
        <v>-0.13282565489046055</v>
      </c>
      <c r="N74" s="47">
        <f t="shared" si="34"/>
        <v>2.5259539439318672</v>
      </c>
      <c r="O74" s="163">
        <f t="shared" si="35"/>
        <v>2.8384046494894681</v>
      </c>
      <c r="P74" s="64">
        <f t="shared" si="42"/>
        <v>0.12369612134386115</v>
      </c>
    </row>
    <row r="75" spans="1:16" ht="20.100000000000001" customHeight="1" x14ac:dyDescent="0.25">
      <c r="A75" s="44" t="s">
        <v>128</v>
      </c>
      <c r="B75" s="24">
        <v>3718.5200000000004</v>
      </c>
      <c r="C75" s="160">
        <v>3127.6499999999996</v>
      </c>
      <c r="D75" s="309">
        <f t="shared" si="36"/>
        <v>1.5101078812668886E-2</v>
      </c>
      <c r="E75" s="259">
        <f t="shared" si="37"/>
        <v>1.1667176541038864E-2</v>
      </c>
      <c r="F75" s="64">
        <f t="shared" si="38"/>
        <v>-0.15889923948237492</v>
      </c>
      <c r="H75" s="24">
        <v>1176.6299999999999</v>
      </c>
      <c r="I75" s="160">
        <v>1493.9090000000001</v>
      </c>
      <c r="J75" s="258">
        <f t="shared" si="39"/>
        <v>1.9134021409848382E-2</v>
      </c>
      <c r="K75" s="259">
        <f t="shared" si="40"/>
        <v>2.0331768807773168E-2</v>
      </c>
      <c r="L75" s="71">
        <f t="shared" si="41"/>
        <v>0.26965061234202786</v>
      </c>
      <c r="N75" s="47">
        <f t="shared" si="34"/>
        <v>3.1642427632498942</v>
      </c>
      <c r="O75" s="163">
        <f t="shared" si="35"/>
        <v>4.7764583633079152</v>
      </c>
      <c r="P75" s="64">
        <f t="shared" si="42"/>
        <v>0.50951071731366304</v>
      </c>
    </row>
    <row r="76" spans="1:16" ht="20.100000000000001" customHeight="1" x14ac:dyDescent="0.25">
      <c r="A76" s="44" t="s">
        <v>127</v>
      </c>
      <c r="B76" s="24">
        <v>7178.58</v>
      </c>
      <c r="C76" s="160">
        <v>4953.8300000000008</v>
      </c>
      <c r="D76" s="309">
        <f t="shared" si="36"/>
        <v>2.9152539812357766E-2</v>
      </c>
      <c r="E76" s="259">
        <f t="shared" si="37"/>
        <v>1.8479436370532051E-2</v>
      </c>
      <c r="F76" s="64">
        <f t="shared" si="38"/>
        <v>-0.30991505283774773</v>
      </c>
      <c r="H76" s="24">
        <v>1669.2040000000002</v>
      </c>
      <c r="I76" s="160">
        <v>1210.0830000000001</v>
      </c>
      <c r="J76" s="258">
        <f t="shared" si="39"/>
        <v>2.7144119284230866E-2</v>
      </c>
      <c r="K76" s="259">
        <f t="shared" si="40"/>
        <v>1.6468960153675077E-2</v>
      </c>
      <c r="L76" s="71">
        <f t="shared" si="41"/>
        <v>-0.27505385800657084</v>
      </c>
      <c r="N76" s="47">
        <f t="shared" si="34"/>
        <v>2.3252565270568835</v>
      </c>
      <c r="O76" s="163">
        <f t="shared" si="35"/>
        <v>2.442722095832921</v>
      </c>
      <c r="P76" s="64">
        <f t="shared" si="42"/>
        <v>5.0517251498575812E-2</v>
      </c>
    </row>
    <row r="77" spans="1:16" ht="20.100000000000001" customHeight="1" x14ac:dyDescent="0.25">
      <c r="A77" s="44" t="s">
        <v>133</v>
      </c>
      <c r="B77" s="24">
        <v>170.23999999999998</v>
      </c>
      <c r="C77" s="160">
        <v>462.75</v>
      </c>
      <c r="D77" s="309">
        <f t="shared" si="36"/>
        <v>6.913523813422411E-4</v>
      </c>
      <c r="E77" s="259">
        <f t="shared" si="37"/>
        <v>1.7262116746968924E-3</v>
      </c>
      <c r="F77" s="64">
        <f t="shared" si="38"/>
        <v>1.7182213345864663</v>
      </c>
      <c r="H77" s="24">
        <v>373.46100000000007</v>
      </c>
      <c r="I77" s="160">
        <v>1048.4939999999999</v>
      </c>
      <c r="J77" s="258">
        <f t="shared" si="39"/>
        <v>6.0731162470304073E-3</v>
      </c>
      <c r="K77" s="259">
        <f t="shared" si="40"/>
        <v>1.4269769848322299E-2</v>
      </c>
      <c r="L77" s="71">
        <f t="shared" si="41"/>
        <v>1.8075060046430544</v>
      </c>
      <c r="N77" s="47">
        <f t="shared" si="34"/>
        <v>21.937323778195498</v>
      </c>
      <c r="O77" s="163">
        <f t="shared" si="35"/>
        <v>22.657893030794163</v>
      </c>
      <c r="P77" s="64">
        <f t="shared" si="42"/>
        <v>3.2846725511471518E-2</v>
      </c>
    </row>
    <row r="78" spans="1:16" ht="20.100000000000001" customHeight="1" x14ac:dyDescent="0.25">
      <c r="A78" s="44" t="s">
        <v>126</v>
      </c>
      <c r="B78" s="24">
        <v>4758.7499999999991</v>
      </c>
      <c r="C78" s="160">
        <v>3492.43</v>
      </c>
      <c r="D78" s="309">
        <f t="shared" si="36"/>
        <v>1.9325500145162065E-2</v>
      </c>
      <c r="E78" s="259">
        <f t="shared" si="37"/>
        <v>1.3027927475011707E-2</v>
      </c>
      <c r="F78" s="64">
        <f t="shared" si="38"/>
        <v>-0.26610349356448637</v>
      </c>
      <c r="H78" s="24">
        <v>1620.5900000000004</v>
      </c>
      <c r="I78" s="160">
        <v>1023.3330000000001</v>
      </c>
      <c r="J78" s="258">
        <f t="shared" si="39"/>
        <v>2.6353572284053779E-2</v>
      </c>
      <c r="K78" s="259">
        <f t="shared" si="40"/>
        <v>1.3927334241486556E-2</v>
      </c>
      <c r="L78" s="71">
        <f t="shared" si="41"/>
        <v>-0.36854293806576627</v>
      </c>
      <c r="N78" s="47">
        <f t="shared" si="34"/>
        <v>3.4054951405306029</v>
      </c>
      <c r="O78" s="163">
        <f t="shared" si="35"/>
        <v>2.9301460587613786</v>
      </c>
      <c r="P78" s="64">
        <f t="shared" si="42"/>
        <v>-0.13958295700141896</v>
      </c>
    </row>
    <row r="79" spans="1:16" ht="20.100000000000001" customHeight="1" x14ac:dyDescent="0.25">
      <c r="A79" s="44" t="s">
        <v>192</v>
      </c>
      <c r="B79" s="24">
        <v>17074.359999999997</v>
      </c>
      <c r="C79" s="160">
        <v>12920.61</v>
      </c>
      <c r="D79" s="309">
        <f t="shared" si="36"/>
        <v>6.9339752384249928E-2</v>
      </c>
      <c r="E79" s="259">
        <f t="shared" si="37"/>
        <v>4.8198180067434718E-2</v>
      </c>
      <c r="F79" s="64">
        <f t="shared" si="38"/>
        <v>-0.24327412564804754</v>
      </c>
      <c r="H79" s="24">
        <v>1107.664</v>
      </c>
      <c r="I79" s="160">
        <v>1017.9499999999999</v>
      </c>
      <c r="J79" s="258">
        <f t="shared" si="39"/>
        <v>1.8012515991363724E-2</v>
      </c>
      <c r="K79" s="259">
        <f t="shared" si="40"/>
        <v>1.385407281023991E-2</v>
      </c>
      <c r="L79" s="71">
        <f t="shared" si="41"/>
        <v>-8.0993875399038032E-2</v>
      </c>
      <c r="N79" s="47">
        <f t="shared" si="34"/>
        <v>0.6487294399321557</v>
      </c>
      <c r="O79" s="163">
        <f t="shared" si="35"/>
        <v>0.78784979966116131</v>
      </c>
      <c r="P79" s="64">
        <f t="shared" si="42"/>
        <v>0.21445051074536536</v>
      </c>
    </row>
    <row r="80" spans="1:16" ht="20.100000000000001" customHeight="1" x14ac:dyDescent="0.25">
      <c r="A80" s="44" t="s">
        <v>129</v>
      </c>
      <c r="B80" s="24">
        <v>1035.6899999999998</v>
      </c>
      <c r="C80" s="160">
        <v>1047.1499999999996</v>
      </c>
      <c r="D80" s="309">
        <f t="shared" si="36"/>
        <v>4.2059841860452637E-3</v>
      </c>
      <c r="E80" s="259">
        <f t="shared" si="37"/>
        <v>3.9062183795977312E-3</v>
      </c>
      <c r="F80" s="64">
        <f t="shared" si="38"/>
        <v>1.1065087043420145E-2</v>
      </c>
      <c r="H80" s="24">
        <v>522.94200000000001</v>
      </c>
      <c r="I80" s="160">
        <v>801.7850000000002</v>
      </c>
      <c r="J80" s="258">
        <f t="shared" si="39"/>
        <v>8.5039336274860683E-3</v>
      </c>
      <c r="K80" s="259">
        <f t="shared" si="40"/>
        <v>1.0912115298549251E-2</v>
      </c>
      <c r="L80" s="71">
        <f t="shared" si="41"/>
        <v>0.53321974521075033</v>
      </c>
      <c r="N80" s="47">
        <f t="shared" si="34"/>
        <v>5.0492135677664169</v>
      </c>
      <c r="O80" s="163">
        <f t="shared" si="35"/>
        <v>7.6568304445399455</v>
      </c>
      <c r="P80" s="64">
        <f t="shared" si="42"/>
        <v>0.51644020237532573</v>
      </c>
    </row>
    <row r="81" spans="1:16" ht="20.100000000000001" customHeight="1" x14ac:dyDescent="0.25">
      <c r="A81" s="44" t="s">
        <v>132</v>
      </c>
      <c r="B81" s="24">
        <v>1589.95</v>
      </c>
      <c r="C81" s="160">
        <v>3071.3599999999997</v>
      </c>
      <c r="D81" s="309">
        <f t="shared" si="36"/>
        <v>6.4568592499711962E-3</v>
      </c>
      <c r="E81" s="259">
        <f t="shared" si="37"/>
        <v>1.1457196086865578E-2</v>
      </c>
      <c r="F81" s="64">
        <f t="shared" ref="F81:F86" si="43">(C81-B81)/B81</f>
        <v>0.93173370231768271</v>
      </c>
      <c r="H81" s="24">
        <v>565.5379999999999</v>
      </c>
      <c r="I81" s="160">
        <v>769.89299999999992</v>
      </c>
      <c r="J81" s="258">
        <f t="shared" si="39"/>
        <v>9.1966176283817622E-3</v>
      </c>
      <c r="K81" s="259">
        <f t="shared" si="40"/>
        <v>1.0478072280656255E-2</v>
      </c>
      <c r="L81" s="71">
        <f>(I81-H81)/H81</f>
        <v>0.36134618717044664</v>
      </c>
      <c r="N81" s="47">
        <f t="shared" si="34"/>
        <v>3.5569546212145031</v>
      </c>
      <c r="O81" s="163">
        <f t="shared" si="35"/>
        <v>2.5066843352781829</v>
      </c>
      <c r="P81" s="64">
        <f>(O81-N81)/N81</f>
        <v>-0.2952723320315262</v>
      </c>
    </row>
    <row r="82" spans="1:16" ht="20.100000000000001" customHeight="1" x14ac:dyDescent="0.25">
      <c r="A82" s="44" t="s">
        <v>203</v>
      </c>
      <c r="B82" s="24">
        <v>6671.8700000000017</v>
      </c>
      <c r="C82" s="160">
        <v>6798.8200000000015</v>
      </c>
      <c r="D82" s="309">
        <f t="shared" si="36"/>
        <v>2.709476746067822E-2</v>
      </c>
      <c r="E82" s="259">
        <f t="shared" si="37"/>
        <v>2.5361863766964296E-2</v>
      </c>
      <c r="F82" s="64">
        <f>(C82-B82)/B82</f>
        <v>1.9027648920017893E-2</v>
      </c>
      <c r="H82" s="24">
        <v>677.4340000000002</v>
      </c>
      <c r="I82" s="160">
        <v>733.95799999999986</v>
      </c>
      <c r="J82" s="258">
        <f t="shared" si="39"/>
        <v>1.1016238460483952E-2</v>
      </c>
      <c r="K82" s="259">
        <f t="shared" si="40"/>
        <v>9.9890049331087614E-3</v>
      </c>
      <c r="L82" s="71">
        <f>(I82-H82)/H82</f>
        <v>8.3438386617736407E-2</v>
      </c>
      <c r="N82" s="47">
        <f t="shared" si="34"/>
        <v>1.0153585126808526</v>
      </c>
      <c r="O82" s="163">
        <f t="shared" si="35"/>
        <v>1.0795373314781089</v>
      </c>
      <c r="P82" s="64">
        <f>(O82-N82)/N82</f>
        <v>6.3208037354022722E-2</v>
      </c>
    </row>
    <row r="83" spans="1:16" ht="20.100000000000001" customHeight="1" x14ac:dyDescent="0.25">
      <c r="A83" s="44" t="s">
        <v>204</v>
      </c>
      <c r="B83" s="24">
        <v>180.13</v>
      </c>
      <c r="C83" s="160">
        <v>808.13000000000011</v>
      </c>
      <c r="D83" s="309">
        <f t="shared" si="36"/>
        <v>7.315161210712988E-4</v>
      </c>
      <c r="E83" s="259">
        <f t="shared" si="37"/>
        <v>3.0145941451600209E-3</v>
      </c>
      <c r="F83" s="64">
        <f>(C83-B83)/B83</f>
        <v>3.4863709543107761</v>
      </c>
      <c r="H83" s="24">
        <v>68.618000000000009</v>
      </c>
      <c r="I83" s="160">
        <v>641.42000000000019</v>
      </c>
      <c r="J83" s="258">
        <f t="shared" si="39"/>
        <v>1.1158463417565222E-3</v>
      </c>
      <c r="K83" s="259">
        <f t="shared" si="40"/>
        <v>8.7295833606209402E-3</v>
      </c>
      <c r="L83" s="71">
        <f>(I83-H83)/H83</f>
        <v>8.3476930251537507</v>
      </c>
      <c r="N83" s="47">
        <f t="shared" si="34"/>
        <v>3.8093599067340262</v>
      </c>
      <c r="O83" s="163">
        <f t="shared" si="35"/>
        <v>7.9370893296870566</v>
      </c>
      <c r="P83" s="64">
        <f>(O83-N83)/N83</f>
        <v>1.0835755938041465</v>
      </c>
    </row>
    <row r="84" spans="1:16" ht="20.100000000000001" customHeight="1" x14ac:dyDescent="0.25">
      <c r="A84" s="44" t="s">
        <v>205</v>
      </c>
      <c r="B84" s="24">
        <v>3480.6400000000008</v>
      </c>
      <c r="C84" s="160">
        <v>2955.4599999999996</v>
      </c>
      <c r="D84" s="309">
        <f t="shared" si="36"/>
        <v>1.4135037315525487E-2</v>
      </c>
      <c r="E84" s="259">
        <f t="shared" si="37"/>
        <v>1.1024850472392602E-2</v>
      </c>
      <c r="F84" s="64">
        <f t="shared" si="43"/>
        <v>-0.15088604394594129</v>
      </c>
      <c r="H84" s="24">
        <v>560.45500000000004</v>
      </c>
      <c r="I84" s="160">
        <v>601.17700000000013</v>
      </c>
      <c r="J84" s="258">
        <f t="shared" si="39"/>
        <v>9.1139593323785531E-3</v>
      </c>
      <c r="K84" s="259">
        <f t="shared" si="40"/>
        <v>8.1818850924324383E-3</v>
      </c>
      <c r="L84" s="71">
        <f t="shared" si="41"/>
        <v>7.2658821850104097E-2</v>
      </c>
      <c r="N84" s="47">
        <f t="shared" si="34"/>
        <v>1.6102067435873859</v>
      </c>
      <c r="O84" s="163">
        <f t="shared" si="35"/>
        <v>2.0341232836851124</v>
      </c>
      <c r="P84" s="64">
        <f t="shared" si="42"/>
        <v>0.26326839195399293</v>
      </c>
    </row>
    <row r="85" spans="1:16" ht="20.100000000000001" customHeight="1" x14ac:dyDescent="0.25">
      <c r="A85" s="44" t="s">
        <v>206</v>
      </c>
      <c r="B85" s="24">
        <v>94.06</v>
      </c>
      <c r="C85" s="160">
        <v>2476.3900000000003</v>
      </c>
      <c r="D85" s="309">
        <f t="shared" si="36"/>
        <v>3.8198193720072375E-4</v>
      </c>
      <c r="E85" s="259">
        <f t="shared" si="37"/>
        <v>9.2377597603514588E-3</v>
      </c>
      <c r="F85" s="64">
        <f t="shared" si="43"/>
        <v>25.327769508824158</v>
      </c>
      <c r="H85" s="24">
        <v>30.144000000000002</v>
      </c>
      <c r="I85" s="160">
        <v>551.19799999999998</v>
      </c>
      <c r="J85" s="258">
        <f t="shared" si="39"/>
        <v>4.9019312900271941E-4</v>
      </c>
      <c r="K85" s="259">
        <f t="shared" si="40"/>
        <v>7.5016820323774436E-3</v>
      </c>
      <c r="L85" s="71">
        <f t="shared" si="41"/>
        <v>17.285496284501061</v>
      </c>
      <c r="N85" s="47">
        <f t="shared" si="34"/>
        <v>3.2047629172868382</v>
      </c>
      <c r="O85" s="163">
        <f t="shared" si="35"/>
        <v>2.2258125739483683</v>
      </c>
      <c r="P85" s="64">
        <f t="shared" si="42"/>
        <v>-0.30546732117309078</v>
      </c>
    </row>
    <row r="86" spans="1:16" ht="20.100000000000001" customHeight="1" x14ac:dyDescent="0.25">
      <c r="A86" s="44" t="s">
        <v>134</v>
      </c>
      <c r="B86" s="24">
        <v>965.55</v>
      </c>
      <c r="C86" s="160">
        <v>1881.33</v>
      </c>
      <c r="D86" s="309">
        <f t="shared" si="36"/>
        <v>3.9211424565613311E-3</v>
      </c>
      <c r="E86" s="259">
        <f t="shared" si="37"/>
        <v>7.0179877038519809E-3</v>
      </c>
      <c r="F86" s="64">
        <f t="shared" si="43"/>
        <v>0.94845424887369889</v>
      </c>
      <c r="H86" s="24">
        <v>300.19200000000001</v>
      </c>
      <c r="I86" s="160">
        <v>488.61</v>
      </c>
      <c r="J86" s="258">
        <f t="shared" si="39"/>
        <v>4.8816366700366355E-3</v>
      </c>
      <c r="K86" s="259">
        <f t="shared" si="40"/>
        <v>6.6498732902513123E-3</v>
      </c>
      <c r="L86" s="71">
        <f t="shared" si="41"/>
        <v>0.62765829868883916</v>
      </c>
      <c r="N86" s="47">
        <f t="shared" si="34"/>
        <v>3.1090259437626226</v>
      </c>
      <c r="O86" s="163">
        <f t="shared" si="35"/>
        <v>2.5971520147980423</v>
      </c>
      <c r="P86" s="64">
        <f t="shared" si="42"/>
        <v>-0.16464125363492382</v>
      </c>
    </row>
    <row r="87" spans="1:16" ht="20.100000000000001" customHeight="1" x14ac:dyDescent="0.25">
      <c r="A87" s="44" t="s">
        <v>207</v>
      </c>
      <c r="B87" s="24">
        <v>868.29</v>
      </c>
      <c r="C87" s="160">
        <v>2084.7699999999995</v>
      </c>
      <c r="D87" s="309">
        <f t="shared" si="36"/>
        <v>3.5261651738466553E-3</v>
      </c>
      <c r="E87" s="259">
        <f t="shared" si="37"/>
        <v>7.7768866840796091E-3</v>
      </c>
      <c r="F87" s="64">
        <f t="shared" ref="F87:F88" si="44">(C87-B87)/B87</f>
        <v>1.4010065761439146</v>
      </c>
      <c r="H87" s="24">
        <v>228.58</v>
      </c>
      <c r="I87" s="160">
        <v>440.42100000000005</v>
      </c>
      <c r="J87" s="258">
        <f t="shared" si="39"/>
        <v>3.7171027543604564E-3</v>
      </c>
      <c r="K87" s="259">
        <f t="shared" si="40"/>
        <v>5.994031731576868E-3</v>
      </c>
      <c r="L87" s="71">
        <f t="shared" ref="L87:L88" si="45">(I87-H87)/H87</f>
        <v>0.92676962113920736</v>
      </c>
      <c r="N87" s="47">
        <f t="shared" si="34"/>
        <v>2.6325306061338956</v>
      </c>
      <c r="O87" s="163">
        <f t="shared" si="35"/>
        <v>2.1125639758822325</v>
      </c>
      <c r="P87" s="64">
        <f t="shared" ref="P87:P88" si="46">(O87-N87)/N87</f>
        <v>-0.19751589175834125</v>
      </c>
    </row>
    <row r="88" spans="1:16" ht="20.100000000000001" customHeight="1" x14ac:dyDescent="0.25">
      <c r="A88" s="44" t="s">
        <v>130</v>
      </c>
      <c r="B88" s="24">
        <v>2660.44</v>
      </c>
      <c r="C88" s="160">
        <v>1480.58</v>
      </c>
      <c r="D88" s="309">
        <f t="shared" si="36"/>
        <v>1.0804167818480688E-2</v>
      </c>
      <c r="E88" s="259">
        <f t="shared" si="37"/>
        <v>5.5230566857325221E-3</v>
      </c>
      <c r="F88" s="64">
        <f t="shared" si="44"/>
        <v>-0.44348303288177898</v>
      </c>
      <c r="H88" s="24">
        <v>616.05799999999977</v>
      </c>
      <c r="I88" s="160">
        <v>435.20800000000003</v>
      </c>
      <c r="J88" s="258">
        <f t="shared" si="39"/>
        <v>1.0018159456845713E-2</v>
      </c>
      <c r="K88" s="259">
        <f t="shared" si="40"/>
        <v>5.9230839624725105E-3</v>
      </c>
      <c r="L88" s="71">
        <f t="shared" si="45"/>
        <v>-0.29356002194598529</v>
      </c>
      <c r="N88" s="47">
        <f t="shared" si="34"/>
        <v>2.3156244831681967</v>
      </c>
      <c r="O88" s="163">
        <f t="shared" si="35"/>
        <v>2.939442650853044</v>
      </c>
      <c r="P88" s="64">
        <f t="shared" si="46"/>
        <v>0.26939522026099427</v>
      </c>
    </row>
    <row r="89" spans="1:16" ht="20.100000000000001" customHeight="1" x14ac:dyDescent="0.25">
      <c r="A89" s="44" t="s">
        <v>208</v>
      </c>
      <c r="B89" s="24">
        <v>48.440000000000012</v>
      </c>
      <c r="C89" s="160">
        <v>136.79</v>
      </c>
      <c r="D89" s="309">
        <f t="shared" si="36"/>
        <v>1.9671704271744696E-4</v>
      </c>
      <c r="E89" s="259">
        <f t="shared" si="37"/>
        <v>5.1027227440688901E-4</v>
      </c>
      <c r="F89" s="64">
        <f t="shared" ref="F89:F94" si="47">(C89-B89)/B89</f>
        <v>1.823905862923203</v>
      </c>
      <c r="H89" s="24">
        <v>106.15400000000001</v>
      </c>
      <c r="I89" s="160">
        <v>382.89500000000004</v>
      </c>
      <c r="J89" s="258">
        <f t="shared" si="39"/>
        <v>1.7262460660879338E-3</v>
      </c>
      <c r="K89" s="259">
        <f t="shared" si="40"/>
        <v>5.2111156821816511E-3</v>
      </c>
      <c r="L89" s="71">
        <f t="shared" ref="L89:L94" si="48">(I89-H89)/H89</f>
        <v>2.6069766565555703</v>
      </c>
      <c r="N89" s="47">
        <f t="shared" si="34"/>
        <v>21.914533443435175</v>
      </c>
      <c r="O89" s="163">
        <f t="shared" si="35"/>
        <v>27.991446743182987</v>
      </c>
      <c r="P89" s="64">
        <f t="shared" ref="P89:P92" si="49">(O89-N89)/N89</f>
        <v>0.2773006012395049</v>
      </c>
    </row>
    <row r="90" spans="1:16" ht="20.100000000000001" customHeight="1" x14ac:dyDescent="0.25">
      <c r="A90" s="44" t="s">
        <v>209</v>
      </c>
      <c r="B90" s="24">
        <v>9426.5499999999975</v>
      </c>
      <c r="C90" s="160">
        <v>8110.6200000000008</v>
      </c>
      <c r="D90" s="309">
        <f t="shared" si="36"/>
        <v>3.8281648204544771E-2</v>
      </c>
      <c r="E90" s="259">
        <f t="shared" si="37"/>
        <v>3.0255314820162311E-2</v>
      </c>
      <c r="F90" s="64">
        <f t="shared" si="47"/>
        <v>-0.1395982623547318</v>
      </c>
      <c r="H90" s="24">
        <v>475.63900000000001</v>
      </c>
      <c r="I90" s="160">
        <v>374.92599999999999</v>
      </c>
      <c r="J90" s="258">
        <f t="shared" si="39"/>
        <v>7.7347057353279068E-3</v>
      </c>
      <c r="K90" s="259">
        <f t="shared" si="40"/>
        <v>5.1026593668176325E-3</v>
      </c>
      <c r="L90" s="71">
        <f t="shared" si="48"/>
        <v>-0.21174251901126698</v>
      </c>
      <c r="N90" s="47">
        <f t="shared" si="34"/>
        <v>0.50457378362179184</v>
      </c>
      <c r="O90" s="163">
        <f t="shared" si="35"/>
        <v>0.462265523474161</v>
      </c>
      <c r="P90" s="64">
        <f t="shared" si="49"/>
        <v>-8.3849501343382135E-2</v>
      </c>
    </row>
    <row r="91" spans="1:16" ht="20.100000000000001" customHeight="1" x14ac:dyDescent="0.25">
      <c r="A91" s="44" t="s">
        <v>210</v>
      </c>
      <c r="B91" s="24">
        <v>715.94999999999993</v>
      </c>
      <c r="C91" s="160">
        <v>622.04000000000008</v>
      </c>
      <c r="D91" s="309">
        <f t="shared" si="36"/>
        <v>2.9075055064730826E-3</v>
      </c>
      <c r="E91" s="259">
        <f t="shared" si="37"/>
        <v>2.3204164454423662E-3</v>
      </c>
      <c r="F91" s="64">
        <f t="shared" si="47"/>
        <v>-0.13116837768000539</v>
      </c>
      <c r="H91" s="24">
        <v>280.53599999999994</v>
      </c>
      <c r="I91" s="160">
        <v>270.726</v>
      </c>
      <c r="J91" s="258">
        <f t="shared" si="39"/>
        <v>4.5619964051853389E-3</v>
      </c>
      <c r="K91" s="259">
        <f t="shared" si="40"/>
        <v>3.684520571368938E-3</v>
      </c>
      <c r="L91" s="71">
        <f t="shared" si="48"/>
        <v>-3.4968774061082883E-2</v>
      </c>
      <c r="N91" s="47">
        <f t="shared" si="34"/>
        <v>3.9183741881416294</v>
      </c>
      <c r="O91" s="163">
        <f t="shared" si="35"/>
        <v>4.3522281525303832</v>
      </c>
      <c r="P91" s="64">
        <f t="shared" si="49"/>
        <v>0.11072295384696734</v>
      </c>
    </row>
    <row r="92" spans="1:16" ht="20.100000000000001" customHeight="1" x14ac:dyDescent="0.25">
      <c r="A92" s="44" t="s">
        <v>211</v>
      </c>
      <c r="B92" s="24">
        <v>162.9</v>
      </c>
      <c r="C92" s="160">
        <v>378</v>
      </c>
      <c r="D92" s="309">
        <f t="shared" si="36"/>
        <v>6.61544307569614E-4</v>
      </c>
      <c r="E92" s="259">
        <f t="shared" si="37"/>
        <v>1.4100659384882232E-3</v>
      </c>
      <c r="F92" s="64">
        <f t="shared" si="47"/>
        <v>1.3204419889502761</v>
      </c>
      <c r="H92" s="24">
        <v>122.574</v>
      </c>
      <c r="I92" s="160">
        <v>239.91199999999998</v>
      </c>
      <c r="J92" s="258">
        <f t="shared" si="39"/>
        <v>1.9932634220534541E-3</v>
      </c>
      <c r="K92" s="259">
        <f t="shared" si="40"/>
        <v>3.2651488934135049E-3</v>
      </c>
      <c r="L92" s="71">
        <f t="shared" si="48"/>
        <v>0.95728294744399289</v>
      </c>
      <c r="N92" s="47">
        <f t="shared" si="34"/>
        <v>7.5244935543278082</v>
      </c>
      <c r="O92" s="163">
        <f t="shared" si="35"/>
        <v>6.3468783068783061</v>
      </c>
      <c r="P92" s="64">
        <f t="shared" si="49"/>
        <v>-0.15650425360151737</v>
      </c>
    </row>
    <row r="93" spans="1:16" ht="20.100000000000001" customHeight="1" x14ac:dyDescent="0.25">
      <c r="A93" s="44" t="s">
        <v>212</v>
      </c>
      <c r="B93" s="24">
        <v>454.36000000000007</v>
      </c>
      <c r="C93" s="160">
        <v>742.5</v>
      </c>
      <c r="D93" s="309">
        <f t="shared" si="36"/>
        <v>1.845176621162246E-3</v>
      </c>
      <c r="E93" s="259">
        <f t="shared" si="37"/>
        <v>2.7697723791732954E-3</v>
      </c>
      <c r="F93" s="64">
        <f t="shared" si="47"/>
        <v>0.63416674002993201</v>
      </c>
      <c r="H93" s="24">
        <v>172.214</v>
      </c>
      <c r="I93" s="160">
        <v>226.89300000000003</v>
      </c>
      <c r="J93" s="258">
        <f t="shared" si="39"/>
        <v>2.8004949415497051E-3</v>
      </c>
      <c r="K93" s="259">
        <f t="shared" si="40"/>
        <v>3.0879632026462643E-3</v>
      </c>
      <c r="L93" s="71">
        <f t="shared" si="48"/>
        <v>0.31750612609892359</v>
      </c>
      <c r="N93" s="47">
        <f t="shared" ref="N93:N94" si="50">(H93/B93)*10</f>
        <v>3.7902544238049121</v>
      </c>
      <c r="O93" s="163">
        <f t="shared" ref="O93:O94" si="51">(I93/C93)*10</f>
        <v>3.0557979797979802</v>
      </c>
      <c r="P93" s="64">
        <f t="shared" ref="P93:P94" si="52">(O93-N93)/N93</f>
        <v>-0.19377497177871114</v>
      </c>
    </row>
    <row r="94" spans="1:16" ht="20.100000000000001" customHeight="1" x14ac:dyDescent="0.25">
      <c r="A94" s="44" t="s">
        <v>213</v>
      </c>
      <c r="B94" s="24">
        <v>540.14</v>
      </c>
      <c r="C94" s="160">
        <v>791.17</v>
      </c>
      <c r="D94" s="309">
        <f t="shared" si="36"/>
        <v>2.1935331018456189E-3</v>
      </c>
      <c r="E94" s="259">
        <f t="shared" si="37"/>
        <v>2.9513276945865806E-3</v>
      </c>
      <c r="F94" s="64">
        <f t="shared" si="47"/>
        <v>0.46474987966082865</v>
      </c>
      <c r="H94" s="24">
        <v>132.11500000000001</v>
      </c>
      <c r="I94" s="160">
        <v>208.59600000000003</v>
      </c>
      <c r="J94" s="258">
        <f t="shared" si="39"/>
        <v>2.1484164423498631E-3</v>
      </c>
      <c r="K94" s="259">
        <f t="shared" si="40"/>
        <v>2.8389451072496734E-3</v>
      </c>
      <c r="L94" s="71">
        <f t="shared" si="48"/>
        <v>0.57889717291753406</v>
      </c>
      <c r="N94" s="47">
        <f t="shared" si="50"/>
        <v>2.4459399414966492</v>
      </c>
      <c r="O94" s="163">
        <f t="shared" si="51"/>
        <v>2.6365509308998067</v>
      </c>
      <c r="P94" s="64">
        <f t="shared" si="52"/>
        <v>7.7929546089559487E-2</v>
      </c>
    </row>
    <row r="95" spans="1:16" ht="20.100000000000001" customHeight="1" thickBot="1" x14ac:dyDescent="0.3">
      <c r="A95" s="13" t="s">
        <v>17</v>
      </c>
      <c r="B95" s="24">
        <f>B96-SUM(B68:B94)</f>
        <v>11927.070000000065</v>
      </c>
      <c r="C95" s="160">
        <f>C96-SUM(C68:C94)</f>
        <v>9313.3900000001304</v>
      </c>
      <c r="D95" s="309">
        <f t="shared" si="36"/>
        <v>4.8436373630965986E-2</v>
      </c>
      <c r="E95" s="259">
        <f t="shared" si="37"/>
        <v>3.4742047647769884E-2</v>
      </c>
      <c r="F95" s="64">
        <f t="shared" si="38"/>
        <v>-0.2191384807836225</v>
      </c>
      <c r="H95" s="24">
        <f>H96-SUM(H68:H94)</f>
        <v>3056.8730000000069</v>
      </c>
      <c r="I95" s="160">
        <f>I96-SUM(I68:I94)</f>
        <v>2400.627999999997</v>
      </c>
      <c r="J95" s="258">
        <f t="shared" si="39"/>
        <v>4.9709996710255208E-2</v>
      </c>
      <c r="K95" s="259">
        <f t="shared" si="40"/>
        <v>3.2672012478314826E-2</v>
      </c>
      <c r="L95" s="71">
        <f t="shared" si="41"/>
        <v>-0.21467852933373693</v>
      </c>
      <c r="N95" s="47">
        <f t="shared" si="34"/>
        <v>2.5629706206134366</v>
      </c>
      <c r="O95" s="163">
        <f t="shared" si="35"/>
        <v>2.5776092271449635</v>
      </c>
      <c r="P95" s="64">
        <f t="shared" si="42"/>
        <v>5.7115779688583562E-3</v>
      </c>
    </row>
    <row r="96" spans="1:16" s="2" customFormat="1" ht="26.25" customHeight="1" thickBot="1" x14ac:dyDescent="0.3">
      <c r="A96" s="17" t="s">
        <v>18</v>
      </c>
      <c r="B96" s="22">
        <v>246242.01000000004</v>
      </c>
      <c r="C96" s="165">
        <v>268072.57000000007</v>
      </c>
      <c r="D96" s="305">
        <f>SUM(D68:D95)</f>
        <v>0.99999999999999978</v>
      </c>
      <c r="E96" s="306">
        <f>SUM(E68:E95)</f>
        <v>1.0000000000000002</v>
      </c>
      <c r="F96" s="69">
        <f t="shared" si="38"/>
        <v>8.8654896863455679E-2</v>
      </c>
      <c r="H96" s="22">
        <v>61494.130000000012</v>
      </c>
      <c r="I96" s="165">
        <v>73476.587999999989</v>
      </c>
      <c r="J96" s="317">
        <f t="shared" si="39"/>
        <v>1</v>
      </c>
      <c r="K96" s="306">
        <f t="shared" si="40"/>
        <v>1</v>
      </c>
      <c r="L96" s="72">
        <f t="shared" si="41"/>
        <v>0.19485531383239302</v>
      </c>
      <c r="N96" s="43">
        <f t="shared" si="34"/>
        <v>2.49730458259336</v>
      </c>
      <c r="O96" s="170">
        <f t="shared" si="35"/>
        <v>2.7409215347918652</v>
      </c>
      <c r="P96" s="69">
        <f t="shared" si="42"/>
        <v>9.7551958177851839E-2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>
    <pageSetUpPr fitToPage="1"/>
  </sheetPr>
  <dimension ref="A1:Q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40" customWidth="1"/>
    <col min="16" max="16" width="10.85546875" customWidth="1"/>
    <col min="17" max="17" width="1.85546875" customWidth="1"/>
  </cols>
  <sheetData>
    <row r="1" spans="1:17" ht="15.75" x14ac:dyDescent="0.25">
      <c r="A1" s="5" t="s">
        <v>167</v>
      </c>
    </row>
    <row r="3" spans="1:17" ht="8.25" customHeight="1" thickBot="1" x14ac:dyDescent="0.3"/>
    <row r="4" spans="1:17" x14ac:dyDescent="0.25">
      <c r="A4" s="462" t="s">
        <v>3</v>
      </c>
      <c r="B4" s="455" t="s">
        <v>1</v>
      </c>
      <c r="C4" s="446"/>
      <c r="D4" s="455" t="s">
        <v>105</v>
      </c>
      <c r="E4" s="446"/>
      <c r="F4" s="148" t="s">
        <v>0</v>
      </c>
      <c r="H4" s="465" t="s">
        <v>19</v>
      </c>
      <c r="I4" s="466"/>
      <c r="J4" s="455" t="s">
        <v>105</v>
      </c>
      <c r="K4" s="451"/>
      <c r="L4" s="148" t="s">
        <v>0</v>
      </c>
      <c r="N4" s="445" t="s">
        <v>22</v>
      </c>
      <c r="O4" s="446"/>
      <c r="P4" s="148" t="s">
        <v>0</v>
      </c>
    </row>
    <row r="5" spans="1:17" x14ac:dyDescent="0.25">
      <c r="A5" s="463"/>
      <c r="B5" s="456" t="s">
        <v>58</v>
      </c>
      <c r="C5" s="448"/>
      <c r="D5" s="456" t="str">
        <f>B5</f>
        <v>fev</v>
      </c>
      <c r="E5" s="448"/>
      <c r="F5" s="149" t="s">
        <v>161</v>
      </c>
      <c r="H5" s="443" t="str">
        <f>B5</f>
        <v>fev</v>
      </c>
      <c r="I5" s="448"/>
      <c r="J5" s="456" t="str">
        <f>B5</f>
        <v>fev</v>
      </c>
      <c r="K5" s="444"/>
      <c r="L5" s="149" t="str">
        <f>F5</f>
        <v>2022 /2021</v>
      </c>
      <c r="N5" s="443" t="str">
        <f>B5</f>
        <v>fev</v>
      </c>
      <c r="O5" s="444"/>
      <c r="P5" s="149" t="str">
        <f>L5</f>
        <v>2022 /2021</v>
      </c>
    </row>
    <row r="6" spans="1:17" ht="19.5" customHeight="1" thickBot="1" x14ac:dyDescent="0.3">
      <c r="A6" s="464"/>
      <c r="B6" s="117">
        <v>2021</v>
      </c>
      <c r="C6" s="152"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C6</f>
        <v>2022</v>
      </c>
      <c r="J6" s="117">
        <f>B6</f>
        <v>2021</v>
      </c>
      <c r="K6" s="152">
        <f>C6</f>
        <v>2022</v>
      </c>
      <c r="L6" s="365">
        <v>1000</v>
      </c>
      <c r="N6" s="30">
        <f>B6</f>
        <v>2021</v>
      </c>
      <c r="O6" s="152">
        <f>C6</f>
        <v>2022</v>
      </c>
      <c r="P6" s="150"/>
    </row>
    <row r="7" spans="1:17" s="12" customFormat="1" ht="20.100000000000001" customHeight="1" x14ac:dyDescent="0.25">
      <c r="A7" s="368" t="s">
        <v>119</v>
      </c>
      <c r="B7" s="268">
        <v>18102.11</v>
      </c>
      <c r="C7" s="369">
        <v>20165.600000000002</v>
      </c>
      <c r="D7" s="258">
        <f>B7/$B$33</f>
        <v>7.7938205565310323E-2</v>
      </c>
      <c r="E7" s="308">
        <f>C7/$C$33</f>
        <v>8.1379463751723419E-2</v>
      </c>
      <c r="F7" s="370">
        <f>(C7-B7)/B7</f>
        <v>0.11399168384238088</v>
      </c>
      <c r="H7" s="268">
        <v>6955.6189999999988</v>
      </c>
      <c r="I7" s="369">
        <v>8243.6280000000006</v>
      </c>
      <c r="J7" s="258">
        <f t="shared" ref="J7:J32" si="0">H7/$H$33</f>
        <v>0.11363483054551975</v>
      </c>
      <c r="K7" s="308">
        <f>I7/$I$33</f>
        <v>0.1193990169471842</v>
      </c>
      <c r="L7" s="370">
        <f>(I7-H7)/H7</f>
        <v>0.18517532372029033</v>
      </c>
      <c r="N7" s="371">
        <f t="shared" ref="N7:O33" si="1">(H7/B7)*10</f>
        <v>3.8424354950886936</v>
      </c>
      <c r="O7" s="372">
        <f t="shared" si="1"/>
        <v>4.0879656444638393</v>
      </c>
      <c r="P7" s="370">
        <f>(O7-N7)/N7</f>
        <v>6.3899615150072447E-2</v>
      </c>
      <c r="Q7" s="373"/>
    </row>
    <row r="8" spans="1:17" s="12" customFormat="1" ht="20.100000000000001" customHeight="1" x14ac:dyDescent="0.25">
      <c r="A8" s="368" t="s">
        <v>181</v>
      </c>
      <c r="B8" s="268">
        <v>30252.749999999993</v>
      </c>
      <c r="C8" s="269">
        <v>29405.100000000006</v>
      </c>
      <c r="D8" s="258">
        <f t="shared" ref="D8:D32" si="2">B8/$B$33</f>
        <v>0.13025249810193074</v>
      </c>
      <c r="E8" s="259">
        <f t="shared" ref="E8:E32" si="3">C8/$C$33</f>
        <v>0.11866600892439612</v>
      </c>
      <c r="F8" s="370">
        <f t="shared" ref="F8:F33" si="4">(C8-B8)/B8</f>
        <v>-2.8018940426902915E-2</v>
      </c>
      <c r="H8" s="268">
        <v>8138.6569999999992</v>
      </c>
      <c r="I8" s="269">
        <v>8002.2079999999987</v>
      </c>
      <c r="J8" s="258">
        <f t="shared" si="0"/>
        <v>0.13296227252572462</v>
      </c>
      <c r="K8" s="259">
        <f t="shared" ref="K8:K32" si="5">I8/$I$33</f>
        <v>0.11590233918935847</v>
      </c>
      <c r="L8" s="370">
        <f t="shared" ref="L8:L33" si="6">(I8-H8)/H8</f>
        <v>-1.67655425213276E-2</v>
      </c>
      <c r="N8" s="371">
        <f t="shared" si="1"/>
        <v>2.6902205584616281</v>
      </c>
      <c r="O8" s="286">
        <f t="shared" si="1"/>
        <v>2.7213673818487258</v>
      </c>
      <c r="P8" s="370">
        <f t="shared" ref="P8:P33" si="7">(O8-N8)/N8</f>
        <v>1.1577795467041069E-2</v>
      </c>
      <c r="Q8" s="373"/>
    </row>
    <row r="9" spans="1:17" s="12" customFormat="1" ht="20.100000000000001" customHeight="1" x14ac:dyDescent="0.25">
      <c r="A9" s="368" t="s">
        <v>120</v>
      </c>
      <c r="B9" s="268">
        <v>13540.95</v>
      </c>
      <c r="C9" s="269">
        <v>16286.910000000003</v>
      </c>
      <c r="D9" s="258">
        <f t="shared" si="2"/>
        <v>5.8300239289761739E-2</v>
      </c>
      <c r="E9" s="259">
        <f t="shared" si="3"/>
        <v>6.5726782340846876E-2</v>
      </c>
      <c r="F9" s="370">
        <f t="shared" si="4"/>
        <v>0.20278931684999965</v>
      </c>
      <c r="H9" s="268">
        <v>3807.7289999999998</v>
      </c>
      <c r="I9" s="269">
        <v>5036.2889999999998</v>
      </c>
      <c r="J9" s="258">
        <f t="shared" si="0"/>
        <v>6.2207352024063051E-2</v>
      </c>
      <c r="K9" s="259">
        <f t="shared" si="5"/>
        <v>7.2944576788510754E-2</v>
      </c>
      <c r="L9" s="370">
        <f t="shared" si="6"/>
        <v>0.32264901204891422</v>
      </c>
      <c r="N9" s="371">
        <f t="shared" si="1"/>
        <v>2.8120102356186232</v>
      </c>
      <c r="O9" s="286">
        <f t="shared" si="1"/>
        <v>3.0922311230307029</v>
      </c>
      <c r="P9" s="370">
        <f t="shared" si="7"/>
        <v>9.9651446450170211E-2</v>
      </c>
      <c r="Q9" s="373"/>
    </row>
    <row r="10" spans="1:17" s="12" customFormat="1" ht="20.100000000000001" customHeight="1" x14ac:dyDescent="0.25">
      <c r="A10" s="368" t="s">
        <v>121</v>
      </c>
      <c r="B10" s="268">
        <v>16733.299999999996</v>
      </c>
      <c r="C10" s="269">
        <v>18901.550000000003</v>
      </c>
      <c r="D10" s="258">
        <f t="shared" si="2"/>
        <v>7.2044826552595628E-2</v>
      </c>
      <c r="E10" s="259">
        <f t="shared" si="3"/>
        <v>7.6278315699824836E-2</v>
      </c>
      <c r="F10" s="370">
        <f t="shared" si="4"/>
        <v>0.12957695134850913</v>
      </c>
      <c r="H10" s="268">
        <v>4581.8910000000014</v>
      </c>
      <c r="I10" s="269">
        <v>4904.8450000000003</v>
      </c>
      <c r="J10" s="258">
        <f t="shared" si="0"/>
        <v>7.4854934889769312E-2</v>
      </c>
      <c r="K10" s="259">
        <f t="shared" si="5"/>
        <v>7.1040768855449521E-2</v>
      </c>
      <c r="L10" s="370">
        <f t="shared" si="6"/>
        <v>7.0484871857492623E-2</v>
      </c>
      <c r="N10" s="371">
        <f t="shared" si="1"/>
        <v>2.7381873270663903</v>
      </c>
      <c r="O10" s="286">
        <f t="shared" si="1"/>
        <v>2.5949432718480758</v>
      </c>
      <c r="P10" s="370">
        <f t="shared" si="7"/>
        <v>-5.2313460734544334E-2</v>
      </c>
      <c r="Q10" s="373"/>
    </row>
    <row r="11" spans="1:17" s="12" customFormat="1" ht="20.100000000000001" customHeight="1" x14ac:dyDescent="0.25">
      <c r="A11" s="368" t="s">
        <v>122</v>
      </c>
      <c r="B11" s="268">
        <v>9229.16</v>
      </c>
      <c r="C11" s="269">
        <v>11536.159999999998</v>
      </c>
      <c r="D11" s="258">
        <f t="shared" si="2"/>
        <v>3.9735929638873006E-2</v>
      </c>
      <c r="E11" s="259">
        <f t="shared" si="3"/>
        <v>4.6554851556813645E-2</v>
      </c>
      <c r="F11" s="370">
        <f t="shared" si="4"/>
        <v>0.24996857785540594</v>
      </c>
      <c r="H11" s="268">
        <v>3351.6749999999997</v>
      </c>
      <c r="I11" s="269">
        <v>4777.7890000000007</v>
      </c>
      <c r="J11" s="258">
        <f t="shared" si="0"/>
        <v>5.4756739934814565E-2</v>
      </c>
      <c r="K11" s="259">
        <f t="shared" si="5"/>
        <v>6.9200515814283506E-2</v>
      </c>
      <c r="L11" s="370">
        <f t="shared" si="6"/>
        <v>0.42549292517920179</v>
      </c>
      <c r="N11" s="371">
        <f t="shared" si="1"/>
        <v>3.6316143614370104</v>
      </c>
      <c r="O11" s="286">
        <f t="shared" si="1"/>
        <v>4.1415765731404566</v>
      </c>
      <c r="P11" s="370">
        <f t="shared" si="7"/>
        <v>0.14042300777268013</v>
      </c>
      <c r="Q11" s="373"/>
    </row>
    <row r="12" spans="1:17" s="12" customFormat="1" ht="20.100000000000001" customHeight="1" x14ac:dyDescent="0.25">
      <c r="A12" s="368" t="s">
        <v>182</v>
      </c>
      <c r="B12" s="268">
        <v>14889.349999999997</v>
      </c>
      <c r="C12" s="269">
        <v>14200.279999999999</v>
      </c>
      <c r="D12" s="258">
        <f t="shared" si="2"/>
        <v>6.4105743531215592E-2</v>
      </c>
      <c r="E12" s="259">
        <f t="shared" si="3"/>
        <v>5.7306064363288112E-2</v>
      </c>
      <c r="F12" s="370">
        <f t="shared" si="4"/>
        <v>-4.6279387615980418E-2</v>
      </c>
      <c r="H12" s="268">
        <v>3509.2970000000005</v>
      </c>
      <c r="I12" s="269">
        <v>3938.4140000000002</v>
      </c>
      <c r="J12" s="258">
        <f t="shared" si="0"/>
        <v>5.7331830557266136E-2</v>
      </c>
      <c r="K12" s="259">
        <f t="shared" si="5"/>
        <v>5.7043180494198369E-2</v>
      </c>
      <c r="L12" s="370">
        <f t="shared" si="6"/>
        <v>0.12228004640245602</v>
      </c>
      <c r="N12" s="371">
        <f t="shared" si="1"/>
        <v>2.3569175283004302</v>
      </c>
      <c r="O12" s="286">
        <f t="shared" si="1"/>
        <v>2.7734762976504692</v>
      </c>
      <c r="P12" s="370">
        <f t="shared" si="7"/>
        <v>0.17673879732670109</v>
      </c>
      <c r="Q12" s="373"/>
    </row>
    <row r="13" spans="1:17" s="12" customFormat="1" ht="20.100000000000001" customHeight="1" x14ac:dyDescent="0.25">
      <c r="A13" s="368" t="s">
        <v>184</v>
      </c>
      <c r="B13" s="268">
        <v>7803.0699999999979</v>
      </c>
      <c r="C13" s="269">
        <v>10451.520000000002</v>
      </c>
      <c r="D13" s="258">
        <f t="shared" si="2"/>
        <v>3.3595932943756603E-2</v>
      </c>
      <c r="E13" s="259">
        <f t="shared" si="3"/>
        <v>4.2177723102234117E-2</v>
      </c>
      <c r="F13" s="370">
        <f t="shared" si="4"/>
        <v>0.33941128299502699</v>
      </c>
      <c r="H13" s="268">
        <v>2862.076</v>
      </c>
      <c r="I13" s="269">
        <v>3792.4769999999994</v>
      </c>
      <c r="J13" s="258">
        <f t="shared" si="0"/>
        <v>4.6758098922381898E-2</v>
      </c>
      <c r="K13" s="259">
        <f t="shared" si="5"/>
        <v>5.4929458922067589E-2</v>
      </c>
      <c r="L13" s="370">
        <f t="shared" si="6"/>
        <v>0.32507906848036161</v>
      </c>
      <c r="N13" s="371">
        <f t="shared" si="1"/>
        <v>3.6678845633833874</v>
      </c>
      <c r="O13" s="286">
        <f t="shared" si="1"/>
        <v>3.6286367915862945</v>
      </c>
      <c r="P13" s="370">
        <f t="shared" si="7"/>
        <v>-1.0700383591377094E-2</v>
      </c>
      <c r="Q13" s="373"/>
    </row>
    <row r="14" spans="1:17" s="12" customFormat="1" ht="20.100000000000001" customHeight="1" x14ac:dyDescent="0.25">
      <c r="A14" s="368" t="s">
        <v>124</v>
      </c>
      <c r="B14" s="268">
        <v>17424.670000000002</v>
      </c>
      <c r="C14" s="269">
        <v>23777.439999999999</v>
      </c>
      <c r="D14" s="258">
        <f t="shared" si="2"/>
        <v>7.502150370137492E-2</v>
      </c>
      <c r="E14" s="259">
        <f t="shared" si="3"/>
        <v>9.5955256307215159E-2</v>
      </c>
      <c r="F14" s="370">
        <f t="shared" si="4"/>
        <v>0.36458480992753356</v>
      </c>
      <c r="H14" s="268">
        <v>1899.4160000000004</v>
      </c>
      <c r="I14" s="269">
        <v>3264.3379999999997</v>
      </c>
      <c r="J14" s="258">
        <f t="shared" si="0"/>
        <v>3.1031000302841345E-2</v>
      </c>
      <c r="K14" s="259">
        <f t="shared" si="5"/>
        <v>4.7280001982541828E-2</v>
      </c>
      <c r="L14" s="370">
        <f t="shared" si="6"/>
        <v>0.71860087521638183</v>
      </c>
      <c r="N14" s="371">
        <f t="shared" si="1"/>
        <v>1.0900728679510143</v>
      </c>
      <c r="O14" s="286">
        <f t="shared" si="1"/>
        <v>1.3728719323863292</v>
      </c>
      <c r="P14" s="370">
        <f t="shared" si="7"/>
        <v>0.25943133963776749</v>
      </c>
      <c r="Q14" s="373"/>
    </row>
    <row r="15" spans="1:17" s="12" customFormat="1" ht="20.100000000000001" customHeight="1" x14ac:dyDescent="0.25">
      <c r="A15" s="368" t="s">
        <v>183</v>
      </c>
      <c r="B15" s="268">
        <v>10854.41</v>
      </c>
      <c r="C15" s="269">
        <v>8189.6100000000006</v>
      </c>
      <c r="D15" s="258">
        <f t="shared" si="2"/>
        <v>4.6733404993680845E-2</v>
      </c>
      <c r="E15" s="259">
        <f t="shared" si="3"/>
        <v>3.3049652385039451E-2</v>
      </c>
      <c r="F15" s="370">
        <f t="shared" si="4"/>
        <v>-0.24550390117933626</v>
      </c>
      <c r="H15" s="268">
        <v>3620.6149999999993</v>
      </c>
      <c r="I15" s="269">
        <v>3255.5960000000005</v>
      </c>
      <c r="J15" s="258">
        <f t="shared" si="0"/>
        <v>5.9150446853912929E-2</v>
      </c>
      <c r="K15" s="259">
        <f t="shared" si="5"/>
        <v>4.7153384647777061E-2</v>
      </c>
      <c r="L15" s="370">
        <f t="shared" si="6"/>
        <v>-0.10081685017600571</v>
      </c>
      <c r="N15" s="371">
        <f t="shared" si="1"/>
        <v>3.3356165834900282</v>
      </c>
      <c r="O15" s="286">
        <f t="shared" si="1"/>
        <v>3.9752759899433556</v>
      </c>
      <c r="P15" s="370">
        <f t="shared" si="7"/>
        <v>0.19176646669146161</v>
      </c>
      <c r="Q15" s="373"/>
    </row>
    <row r="16" spans="1:17" ht="20.100000000000001" customHeight="1" x14ac:dyDescent="0.25">
      <c r="A16" s="13" t="s">
        <v>123</v>
      </c>
      <c r="B16" s="24">
        <v>8532.0099999999984</v>
      </c>
      <c r="C16" s="160">
        <v>8846.2199999999993</v>
      </c>
      <c r="D16" s="258">
        <f t="shared" si="2"/>
        <v>3.6734366837086016E-2</v>
      </c>
      <c r="E16" s="259">
        <f t="shared" si="3"/>
        <v>3.569944062312902E-2</v>
      </c>
      <c r="F16" s="337">
        <f t="shared" si="4"/>
        <v>3.6827195467422212E-2</v>
      </c>
      <c r="H16" s="24">
        <v>2529.0219999999999</v>
      </c>
      <c r="I16" s="160">
        <v>2902.3009999999999</v>
      </c>
      <c r="J16" s="258">
        <f t="shared" si="0"/>
        <v>4.1316953446686989E-2</v>
      </c>
      <c r="K16" s="259">
        <f t="shared" si="5"/>
        <v>4.20363323387263E-2</v>
      </c>
      <c r="L16" s="337">
        <f t="shared" si="6"/>
        <v>0.14759816245173035</v>
      </c>
      <c r="N16" s="47">
        <f t="shared" si="1"/>
        <v>2.9641573322112844</v>
      </c>
      <c r="O16" s="163">
        <f t="shared" si="1"/>
        <v>3.2808374650415661</v>
      </c>
      <c r="P16" s="337">
        <f t="shared" si="7"/>
        <v>0.1068364790859586</v>
      </c>
      <c r="Q16" s="366"/>
    </row>
    <row r="17" spans="1:17" ht="20.100000000000001" customHeight="1" x14ac:dyDescent="0.25">
      <c r="A17" s="13" t="s">
        <v>185</v>
      </c>
      <c r="B17" s="24">
        <v>10490.039999999997</v>
      </c>
      <c r="C17" s="160">
        <v>9365.0700000000015</v>
      </c>
      <c r="D17" s="258">
        <f t="shared" si="2"/>
        <v>4.5164618594646017E-2</v>
      </c>
      <c r="E17" s="259">
        <f t="shared" si="3"/>
        <v>3.7793290286297083E-2</v>
      </c>
      <c r="F17" s="337">
        <f t="shared" si="4"/>
        <v>-0.10724172643764905</v>
      </c>
      <c r="H17" s="24">
        <v>2475.1239999999998</v>
      </c>
      <c r="I17" s="160">
        <v>2294.8370000000004</v>
      </c>
      <c r="J17" s="258">
        <f t="shared" si="0"/>
        <v>4.0436414978903969E-2</v>
      </c>
      <c r="K17" s="259">
        <f t="shared" si="5"/>
        <v>3.323794837103583E-2</v>
      </c>
      <c r="L17" s="337">
        <f t="shared" si="6"/>
        <v>-7.2839582986549106E-2</v>
      </c>
      <c r="N17" s="47">
        <f t="shared" si="1"/>
        <v>2.3594991058184718</v>
      </c>
      <c r="O17" s="163">
        <f t="shared" si="1"/>
        <v>2.4504216199131452</v>
      </c>
      <c r="P17" s="337">
        <f t="shared" si="7"/>
        <v>3.8534667748108306E-2</v>
      </c>
      <c r="Q17" s="366"/>
    </row>
    <row r="18" spans="1:17" ht="20.100000000000001" customHeight="1" x14ac:dyDescent="0.25">
      <c r="A18" s="13" t="s">
        <v>186</v>
      </c>
      <c r="B18" s="24">
        <v>10785.700000000003</v>
      </c>
      <c r="C18" s="160">
        <v>8012.0199999999995</v>
      </c>
      <c r="D18" s="258">
        <f t="shared" si="2"/>
        <v>4.6437575717182565E-2</v>
      </c>
      <c r="E18" s="259">
        <f t="shared" si="3"/>
        <v>3.2332977504665517E-2</v>
      </c>
      <c r="F18" s="337">
        <f t="shared" si="4"/>
        <v>-0.25716272471884088</v>
      </c>
      <c r="H18" s="24">
        <v>2409.66</v>
      </c>
      <c r="I18" s="160">
        <v>1910.096</v>
      </c>
      <c r="J18" s="258">
        <f t="shared" si="0"/>
        <v>3.9366921300939162E-2</v>
      </c>
      <c r="K18" s="259">
        <f t="shared" si="5"/>
        <v>2.7665438648462635E-2</v>
      </c>
      <c r="L18" s="337">
        <f t="shared" si="6"/>
        <v>-0.20731721487678756</v>
      </c>
      <c r="N18" s="47">
        <f t="shared" si="1"/>
        <v>2.2341248134103484</v>
      </c>
      <c r="O18" s="163">
        <f t="shared" si="1"/>
        <v>2.3840379829306468</v>
      </c>
      <c r="P18" s="337">
        <f t="shared" si="7"/>
        <v>6.7101519405023249E-2</v>
      </c>
      <c r="Q18" s="366"/>
    </row>
    <row r="19" spans="1:17" ht="20.100000000000001" customHeight="1" x14ac:dyDescent="0.25">
      <c r="A19" s="13" t="s">
        <v>187</v>
      </c>
      <c r="B19" s="24">
        <v>4839.170000000001</v>
      </c>
      <c r="C19" s="160">
        <v>8797.5000000000018</v>
      </c>
      <c r="D19" s="258">
        <f t="shared" si="2"/>
        <v>2.0834931741409306E-2</v>
      </c>
      <c r="E19" s="259">
        <f t="shared" si="3"/>
        <v>3.550282820029093E-2</v>
      </c>
      <c r="F19" s="337">
        <f t="shared" si="4"/>
        <v>0.81797704978333063</v>
      </c>
      <c r="H19" s="24">
        <v>907.245</v>
      </c>
      <c r="I19" s="160">
        <v>1843.8490000000002</v>
      </c>
      <c r="J19" s="258">
        <f t="shared" si="0"/>
        <v>1.482177673019038E-2</v>
      </c>
      <c r="K19" s="259">
        <f t="shared" si="5"/>
        <v>2.6705930689624596E-2</v>
      </c>
      <c r="L19" s="337">
        <f t="shared" si="6"/>
        <v>1.0323606082149808</v>
      </c>
      <c r="N19" s="47">
        <f t="shared" si="1"/>
        <v>1.8747946445361494</v>
      </c>
      <c r="O19" s="163">
        <f t="shared" si="1"/>
        <v>2.0958783745382208</v>
      </c>
      <c r="P19" s="337">
        <f t="shared" si="7"/>
        <v>0.11792423807396282</v>
      </c>
      <c r="Q19" s="366"/>
    </row>
    <row r="20" spans="1:17" ht="20.100000000000001" customHeight="1" x14ac:dyDescent="0.25">
      <c r="A20" s="13" t="s">
        <v>188</v>
      </c>
      <c r="B20" s="24">
        <v>2228.21</v>
      </c>
      <c r="C20" s="160">
        <v>2467.35</v>
      </c>
      <c r="D20" s="258">
        <f t="shared" si="2"/>
        <v>9.5935053440002367E-3</v>
      </c>
      <c r="E20" s="259">
        <f t="shared" si="3"/>
        <v>9.9571359090636895E-3</v>
      </c>
      <c r="F20" s="337">
        <f t="shared" si="4"/>
        <v>0.10732381597784763</v>
      </c>
      <c r="H20" s="24">
        <v>1170.0789999999997</v>
      </c>
      <c r="I20" s="160">
        <v>1372.039</v>
      </c>
      <c r="J20" s="258">
        <f t="shared" si="0"/>
        <v>1.9115729152196403E-2</v>
      </c>
      <c r="K20" s="259">
        <f t="shared" si="5"/>
        <v>1.9872331431403462E-2</v>
      </c>
      <c r="L20" s="337">
        <f t="shared" si="6"/>
        <v>0.17260373017548414</v>
      </c>
      <c r="N20" s="47">
        <f t="shared" si="1"/>
        <v>5.2512061250959272</v>
      </c>
      <c r="O20" s="163">
        <f t="shared" si="1"/>
        <v>5.5607797839787629</v>
      </c>
      <c r="P20" s="337">
        <f t="shared" si="7"/>
        <v>5.8952867495213883E-2</v>
      </c>
      <c r="Q20" s="366"/>
    </row>
    <row r="21" spans="1:17" ht="20.100000000000001" customHeight="1" x14ac:dyDescent="0.25">
      <c r="A21" s="13" t="s">
        <v>190</v>
      </c>
      <c r="B21" s="24">
        <v>4974.3499999999995</v>
      </c>
      <c r="C21" s="160">
        <v>5212.83</v>
      </c>
      <c r="D21" s="258">
        <f t="shared" si="2"/>
        <v>2.1416946027496317E-2</v>
      </c>
      <c r="E21" s="259">
        <f t="shared" si="3"/>
        <v>2.1036681776336746E-2</v>
      </c>
      <c r="F21" s="337">
        <f t="shared" si="4"/>
        <v>4.7941942163297821E-2</v>
      </c>
      <c r="H21" s="24">
        <v>1146.3739999999998</v>
      </c>
      <c r="I21" s="160">
        <v>1145.818</v>
      </c>
      <c r="J21" s="258">
        <f t="shared" si="0"/>
        <v>1.8728457558096507E-2</v>
      </c>
      <c r="K21" s="259">
        <f t="shared" si="5"/>
        <v>1.6595792871826422E-2</v>
      </c>
      <c r="L21" s="337">
        <f t="shared" si="6"/>
        <v>-4.8500751063772619E-4</v>
      </c>
      <c r="N21" s="47">
        <f t="shared" si="1"/>
        <v>2.3045704463899805</v>
      </c>
      <c r="O21" s="163">
        <f t="shared" si="1"/>
        <v>2.1980728318399025</v>
      </c>
      <c r="P21" s="337">
        <f t="shared" si="7"/>
        <v>-4.6211481500555714E-2</v>
      </c>
      <c r="Q21" s="366"/>
    </row>
    <row r="22" spans="1:17" ht="20.100000000000001" customHeight="1" x14ac:dyDescent="0.25">
      <c r="A22" s="13" t="s">
        <v>189</v>
      </c>
      <c r="B22" s="24">
        <v>3414.9800000000005</v>
      </c>
      <c r="C22" s="160">
        <v>3359.3599999999988</v>
      </c>
      <c r="D22" s="258">
        <f t="shared" si="2"/>
        <v>1.4703115451260846E-2</v>
      </c>
      <c r="E22" s="259">
        <f t="shared" si="3"/>
        <v>1.3556894679503185E-2</v>
      </c>
      <c r="F22" s="337">
        <f t="shared" si="4"/>
        <v>-1.6287064638739232E-2</v>
      </c>
      <c r="H22" s="24">
        <v>889.327</v>
      </c>
      <c r="I22" s="160">
        <v>1098.7960000000003</v>
      </c>
      <c r="J22" s="258">
        <f t="shared" si="0"/>
        <v>1.4529048089689136E-2</v>
      </c>
      <c r="K22" s="259">
        <f t="shared" si="5"/>
        <v>1.5914735869388845E-2</v>
      </c>
      <c r="L22" s="337">
        <f t="shared" si="6"/>
        <v>0.23553653493034651</v>
      </c>
      <c r="N22" s="47">
        <f t="shared" si="1"/>
        <v>2.6041938752203526</v>
      </c>
      <c r="O22" s="163">
        <f t="shared" si="1"/>
        <v>3.2708492093732162</v>
      </c>
      <c r="P22" s="337">
        <f t="shared" si="7"/>
        <v>0.2559929736784497</v>
      </c>
      <c r="Q22" s="366"/>
    </row>
    <row r="23" spans="1:17" ht="20.100000000000001" customHeight="1" x14ac:dyDescent="0.25">
      <c r="A23" s="13" t="s">
        <v>125</v>
      </c>
      <c r="B23" s="24">
        <v>3898.6</v>
      </c>
      <c r="C23" s="160">
        <v>3910.6500000000005</v>
      </c>
      <c r="D23" s="258">
        <f t="shared" si="2"/>
        <v>1.6785329898940996E-2</v>
      </c>
      <c r="E23" s="259">
        <f t="shared" si="3"/>
        <v>1.5781657868879535E-2</v>
      </c>
      <c r="F23" s="337">
        <f t="shared" si="4"/>
        <v>3.0908531267636167E-3</v>
      </c>
      <c r="H23" s="24">
        <v>883.82399999999996</v>
      </c>
      <c r="I23" s="160">
        <v>1034.4059999999999</v>
      </c>
      <c r="J23" s="258">
        <f t="shared" si="0"/>
        <v>1.4439144880141287E-2</v>
      </c>
      <c r="K23" s="259">
        <f t="shared" si="5"/>
        <v>1.4982124317626778E-2</v>
      </c>
      <c r="L23" s="337">
        <f t="shared" si="6"/>
        <v>0.17037554988323467</v>
      </c>
      <c r="N23" s="47">
        <f t="shared" si="1"/>
        <v>2.2670291899656285</v>
      </c>
      <c r="O23" s="163">
        <f t="shared" si="1"/>
        <v>2.6450999194507303</v>
      </c>
      <c r="P23" s="337">
        <f t="shared" si="7"/>
        <v>0.16676923753718137</v>
      </c>
      <c r="Q23" s="366"/>
    </row>
    <row r="24" spans="1:17" ht="20.100000000000001" customHeight="1" x14ac:dyDescent="0.25">
      <c r="A24" s="13" t="s">
        <v>128</v>
      </c>
      <c r="B24" s="24">
        <v>2381.91</v>
      </c>
      <c r="C24" s="160">
        <v>1836.4899999999998</v>
      </c>
      <c r="D24" s="258">
        <f t="shared" si="2"/>
        <v>1.0255257051143114E-2</v>
      </c>
      <c r="E24" s="259">
        <f t="shared" si="3"/>
        <v>7.4112633090710166E-3</v>
      </c>
      <c r="F24" s="337">
        <f t="shared" si="4"/>
        <v>-0.22898430251352911</v>
      </c>
      <c r="H24" s="24">
        <v>740.86099999999999</v>
      </c>
      <c r="I24" s="160">
        <v>762.13099999999986</v>
      </c>
      <c r="J24" s="258">
        <f t="shared" si="0"/>
        <v>1.210354020149527E-2</v>
      </c>
      <c r="K24" s="259">
        <f t="shared" si="5"/>
        <v>1.1038549069047563E-2</v>
      </c>
      <c r="L24" s="337">
        <f t="shared" si="6"/>
        <v>2.8709838957645048E-2</v>
      </c>
      <c r="N24" s="47">
        <f t="shared" si="1"/>
        <v>3.1103652111120912</v>
      </c>
      <c r="O24" s="163">
        <f t="shared" si="1"/>
        <v>4.1499327521522034</v>
      </c>
      <c r="P24" s="337">
        <f t="shared" si="7"/>
        <v>0.33422684169889538</v>
      </c>
      <c r="Q24" s="366"/>
    </row>
    <row r="25" spans="1:17" ht="20.100000000000001" customHeight="1" x14ac:dyDescent="0.25">
      <c r="A25" s="13" t="s">
        <v>191</v>
      </c>
      <c r="B25" s="24">
        <v>2167.2499999999995</v>
      </c>
      <c r="C25" s="160">
        <v>2117.2400000000002</v>
      </c>
      <c r="D25" s="258">
        <f t="shared" si="2"/>
        <v>9.3310435088185158E-3</v>
      </c>
      <c r="E25" s="259">
        <f t="shared" si="3"/>
        <v>8.5442464312343244E-3</v>
      </c>
      <c r="F25" s="337">
        <f t="shared" si="4"/>
        <v>-2.3075325873802892E-2</v>
      </c>
      <c r="H25" s="24">
        <v>728.69299999999998</v>
      </c>
      <c r="I25" s="160">
        <v>739.01100000000008</v>
      </c>
      <c r="J25" s="258">
        <f t="shared" si="0"/>
        <v>1.1904750040895919E-2</v>
      </c>
      <c r="K25" s="259">
        <f t="shared" si="5"/>
        <v>1.0703683731623448E-2</v>
      </c>
      <c r="L25" s="337">
        <f t="shared" si="6"/>
        <v>1.4159598074909595E-2</v>
      </c>
      <c r="N25" s="47">
        <f t="shared" si="1"/>
        <v>3.3622932287461076</v>
      </c>
      <c r="O25" s="163">
        <f t="shared" si="1"/>
        <v>3.4904451077818295</v>
      </c>
      <c r="P25" s="337">
        <f t="shared" si="7"/>
        <v>3.8114426766850812E-2</v>
      </c>
      <c r="Q25" s="366"/>
    </row>
    <row r="26" spans="1:17" ht="20.100000000000001" customHeight="1" x14ac:dyDescent="0.25">
      <c r="A26" s="13" t="s">
        <v>192</v>
      </c>
      <c r="B26" s="24">
        <v>5195.38</v>
      </c>
      <c r="C26" s="160">
        <v>7646.880000000001</v>
      </c>
      <c r="D26" s="258">
        <f t="shared" si="2"/>
        <v>2.2368585453844989E-2</v>
      </c>
      <c r="E26" s="259">
        <f t="shared" si="3"/>
        <v>3.0859433578657652E-2</v>
      </c>
      <c r="F26" s="337">
        <f t="shared" si="4"/>
        <v>0.47186153852076285</v>
      </c>
      <c r="H26" s="24">
        <v>274.464</v>
      </c>
      <c r="I26" s="160">
        <v>632.029</v>
      </c>
      <c r="J26" s="258">
        <f t="shared" si="0"/>
        <v>4.4839532083119473E-3</v>
      </c>
      <c r="K26" s="259">
        <f t="shared" si="5"/>
        <v>9.1541783887035995E-3</v>
      </c>
      <c r="L26" s="337">
        <f t="shared" si="6"/>
        <v>1.3027755916987291</v>
      </c>
      <c r="N26" s="47">
        <f t="shared" si="1"/>
        <v>0.52828474529293334</v>
      </c>
      <c r="O26" s="163">
        <f t="shared" si="1"/>
        <v>0.82651878936245882</v>
      </c>
      <c r="P26" s="337">
        <f t="shared" si="7"/>
        <v>0.56453275762137523</v>
      </c>
      <c r="Q26" s="366"/>
    </row>
    <row r="27" spans="1:17" ht="20.100000000000001" customHeight="1" x14ac:dyDescent="0.25">
      <c r="A27" s="13" t="s">
        <v>126</v>
      </c>
      <c r="B27" s="24">
        <v>3076.35</v>
      </c>
      <c r="C27" s="160">
        <v>2013.9</v>
      </c>
      <c r="D27" s="258">
        <f t="shared" si="2"/>
        <v>1.3245152012160042E-2</v>
      </c>
      <c r="E27" s="259">
        <f t="shared" si="3"/>
        <v>8.127211788867961E-3</v>
      </c>
      <c r="F27" s="337">
        <f t="shared" si="4"/>
        <v>-0.34536057340679699</v>
      </c>
      <c r="H27" s="24">
        <v>1009.494</v>
      </c>
      <c r="I27" s="160">
        <v>563.53</v>
      </c>
      <c r="J27" s="258">
        <f t="shared" si="0"/>
        <v>1.6492231622623227E-2</v>
      </c>
      <c r="K27" s="259">
        <f t="shared" si="5"/>
        <v>8.1620529238154247E-3</v>
      </c>
      <c r="L27" s="337">
        <f t="shared" si="6"/>
        <v>-0.44176983716594653</v>
      </c>
      <c r="N27" s="47">
        <f t="shared" si="1"/>
        <v>3.2814666731678779</v>
      </c>
      <c r="O27" s="163">
        <f t="shared" si="1"/>
        <v>2.7982024926759026</v>
      </c>
      <c r="P27" s="337">
        <f t="shared" si="7"/>
        <v>-0.14727078731091894</v>
      </c>
      <c r="Q27" s="366"/>
    </row>
    <row r="28" spans="1:17" ht="20.100000000000001" customHeight="1" x14ac:dyDescent="0.25">
      <c r="A28" s="13" t="s">
        <v>193</v>
      </c>
      <c r="B28" s="24">
        <v>329.4</v>
      </c>
      <c r="C28" s="160">
        <v>1134.8800000000003</v>
      </c>
      <c r="D28" s="258">
        <f t="shared" si="2"/>
        <v>1.4182238928618386E-3</v>
      </c>
      <c r="E28" s="259">
        <f t="shared" si="3"/>
        <v>4.5798749267344334E-3</v>
      </c>
      <c r="F28" s="337">
        <f t="shared" si="4"/>
        <v>2.4452944748026728</v>
      </c>
      <c r="H28" s="24">
        <v>129.76000000000002</v>
      </c>
      <c r="I28" s="160">
        <v>482.43799999999993</v>
      </c>
      <c r="J28" s="258">
        <f t="shared" si="0"/>
        <v>2.1199055916643287E-3</v>
      </c>
      <c r="K28" s="259">
        <f t="shared" si="5"/>
        <v>6.9875330301131539E-3</v>
      </c>
      <c r="L28" s="337">
        <f t="shared" si="6"/>
        <v>2.7179254007398259</v>
      </c>
      <c r="N28" s="47">
        <f t="shared" si="1"/>
        <v>3.9392835458409237</v>
      </c>
      <c r="O28" s="163">
        <f t="shared" si="1"/>
        <v>4.2510045114901995</v>
      </c>
      <c r="P28" s="337">
        <f t="shared" si="7"/>
        <v>7.913138570042498E-2</v>
      </c>
      <c r="Q28" s="366"/>
    </row>
    <row r="29" spans="1:17" ht="20.100000000000001" customHeight="1" x14ac:dyDescent="0.25">
      <c r="A29" s="13" t="s">
        <v>132</v>
      </c>
      <c r="B29" s="24">
        <v>697.02</v>
      </c>
      <c r="C29" s="160">
        <v>1925.3199999999997</v>
      </c>
      <c r="D29" s="258">
        <f t="shared" si="2"/>
        <v>3.0010030898681202E-3</v>
      </c>
      <c r="E29" s="259">
        <f t="shared" si="3"/>
        <v>7.7697419938146193E-3</v>
      </c>
      <c r="F29" s="337">
        <f t="shared" si="4"/>
        <v>1.762216292215431</v>
      </c>
      <c r="H29" s="24">
        <v>313.07800000000003</v>
      </c>
      <c r="I29" s="160">
        <v>481.07299999999998</v>
      </c>
      <c r="J29" s="258">
        <f t="shared" si="0"/>
        <v>5.1147950279522561E-3</v>
      </c>
      <c r="K29" s="259">
        <f t="shared" si="5"/>
        <v>6.9677626501138496E-3</v>
      </c>
      <c r="L29" s="337">
        <f t="shared" si="6"/>
        <v>0.53659152032400848</v>
      </c>
      <c r="N29" s="47">
        <f t="shared" si="1"/>
        <v>4.4916645146480736</v>
      </c>
      <c r="O29" s="163">
        <f t="shared" si="1"/>
        <v>2.4986651569609211</v>
      </c>
      <c r="P29" s="337">
        <f t="shared" si="7"/>
        <v>-0.44371064472594657</v>
      </c>
      <c r="Q29" s="366"/>
    </row>
    <row r="30" spans="1:17" ht="20.100000000000001" customHeight="1" x14ac:dyDescent="0.25">
      <c r="A30" s="13" t="s">
        <v>127</v>
      </c>
      <c r="B30" s="24">
        <v>3844.0699999999997</v>
      </c>
      <c r="C30" s="160">
        <v>2339.5200000000004</v>
      </c>
      <c r="D30" s="258">
        <f t="shared" si="2"/>
        <v>1.6550552276361288E-2</v>
      </c>
      <c r="E30" s="259">
        <f t="shared" si="3"/>
        <v>9.4412704326393444E-3</v>
      </c>
      <c r="F30" s="337">
        <f t="shared" si="4"/>
        <v>-0.3913950578423388</v>
      </c>
      <c r="H30" s="24">
        <v>935.22000000000014</v>
      </c>
      <c r="I30" s="160">
        <v>477.75200000000001</v>
      </c>
      <c r="J30" s="258">
        <f t="shared" si="0"/>
        <v>1.5278807856321776E-2</v>
      </c>
      <c r="K30" s="259">
        <f t="shared" si="5"/>
        <v>6.9196619673463121E-3</v>
      </c>
      <c r="L30" s="337">
        <f t="shared" si="6"/>
        <v>-0.48915549282521764</v>
      </c>
      <c r="N30" s="47">
        <f t="shared" si="1"/>
        <v>2.4328901398777862</v>
      </c>
      <c r="O30" s="163">
        <f t="shared" si="1"/>
        <v>2.0420941047736285</v>
      </c>
      <c r="P30" s="337">
        <f t="shared" si="7"/>
        <v>-0.16063036661564545</v>
      </c>
      <c r="Q30" s="366"/>
    </row>
    <row r="31" spans="1:17" ht="20.100000000000001" customHeight="1" x14ac:dyDescent="0.25">
      <c r="A31" s="13" t="s">
        <v>133</v>
      </c>
      <c r="B31" s="24">
        <v>78.27</v>
      </c>
      <c r="C31" s="160">
        <v>201.42000000000004</v>
      </c>
      <c r="D31" s="258">
        <f t="shared" si="2"/>
        <v>3.3698962991589592E-4</v>
      </c>
      <c r="E31" s="259">
        <f t="shared" si="3"/>
        <v>8.1284224564962763E-4</v>
      </c>
      <c r="F31" s="337">
        <f t="shared" si="4"/>
        <v>1.573399770026831</v>
      </c>
      <c r="H31" s="24">
        <v>177.56299999999996</v>
      </c>
      <c r="I31" s="160">
        <v>465.74599999999992</v>
      </c>
      <c r="J31" s="258">
        <f t="shared" si="0"/>
        <v>2.900869270751334E-3</v>
      </c>
      <c r="K31" s="259">
        <f t="shared" si="5"/>
        <v>6.7457695261216588E-3</v>
      </c>
      <c r="L31" s="337">
        <f t="shared" si="6"/>
        <v>1.6229901499749388</v>
      </c>
      <c r="N31" s="47">
        <f t="shared" si="1"/>
        <v>22.685958860355179</v>
      </c>
      <c r="O31" s="163">
        <f t="shared" si="1"/>
        <v>23.12312580677191</v>
      </c>
      <c r="P31" s="337">
        <f t="shared" si="7"/>
        <v>1.9270375526454019E-2</v>
      </c>
      <c r="Q31" s="366"/>
    </row>
    <row r="32" spans="1:17" ht="20.100000000000001" customHeight="1" thickBot="1" x14ac:dyDescent="0.3">
      <c r="A32" s="13" t="s">
        <v>17</v>
      </c>
      <c r="B32" s="24">
        <f>B33-SUM(B7:B31)</f>
        <v>26499.860000000015</v>
      </c>
      <c r="C32" s="160">
        <f>C33-SUM(C7:C31)</f>
        <v>25696.339999999938</v>
      </c>
      <c r="D32" s="258">
        <f t="shared" si="2"/>
        <v>0.1140945191545044</v>
      </c>
      <c r="E32" s="259">
        <f t="shared" si="3"/>
        <v>0.10369909001378363</v>
      </c>
      <c r="F32" s="337">
        <f t="shared" si="4"/>
        <v>-3.0321669623917875E-2</v>
      </c>
      <c r="H32" s="24">
        <f>H33-SUM(H7:H31)</f>
        <v>5763.5099999999584</v>
      </c>
      <c r="I32" s="160">
        <f>I33-SUM(I7:I31)</f>
        <v>5621.243000000024</v>
      </c>
      <c r="J32" s="258">
        <f t="shared" si="0"/>
        <v>9.4159194486846384E-2</v>
      </c>
      <c r="K32" s="259">
        <f t="shared" si="5"/>
        <v>8.1416930533648943E-2</v>
      </c>
      <c r="L32" s="337">
        <f t="shared" si="6"/>
        <v>-2.4684090077042527E-2</v>
      </c>
      <c r="N32" s="47">
        <f t="shared" si="1"/>
        <v>2.1749209241105256</v>
      </c>
      <c r="O32" s="163">
        <f t="shared" si="1"/>
        <v>2.1875656221858981</v>
      </c>
      <c r="P32" s="337">
        <f t="shared" si="7"/>
        <v>5.8138656606762755E-3</v>
      </c>
      <c r="Q32" s="366"/>
    </row>
    <row r="33" spans="1:17" ht="26.25" customHeight="1" thickBot="1" x14ac:dyDescent="0.3">
      <c r="A33" s="41" t="s">
        <v>18</v>
      </c>
      <c r="B33" s="42">
        <v>232262.34000000003</v>
      </c>
      <c r="C33" s="168">
        <v>247797.15999999995</v>
      </c>
      <c r="D33" s="313">
        <f>SUM(D7:D32)</f>
        <v>1</v>
      </c>
      <c r="E33" s="314">
        <f>SUM(E7:E32)</f>
        <v>0.99999999999999989</v>
      </c>
      <c r="F33" s="362">
        <f t="shared" si="4"/>
        <v>6.688479931787443E-2</v>
      </c>
      <c r="G33" s="68"/>
      <c r="H33" s="42">
        <v>61210.272999999965</v>
      </c>
      <c r="I33" s="168">
        <v>69042.679000000018</v>
      </c>
      <c r="J33" s="313">
        <f>SUM(J7:J32)</f>
        <v>0.99999999999999967</v>
      </c>
      <c r="K33" s="314">
        <f>SUM(K7:K32)</f>
        <v>1</v>
      </c>
      <c r="L33" s="362">
        <f t="shared" si="6"/>
        <v>0.12795901106338894</v>
      </c>
      <c r="M33" s="68"/>
      <c r="N33" s="43">
        <f t="shared" si="1"/>
        <v>2.6353937965147494</v>
      </c>
      <c r="O33" s="170">
        <f t="shared" si="1"/>
        <v>2.7862578812444836</v>
      </c>
      <c r="P33" s="362">
        <f t="shared" si="7"/>
        <v>5.7245366870502877E-2</v>
      </c>
      <c r="Q33" s="366"/>
    </row>
    <row r="35" spans="1:17" ht="15.75" thickBot="1" x14ac:dyDescent="0.3"/>
    <row r="36" spans="1:17" x14ac:dyDescent="0.25">
      <c r="A36" s="462" t="s">
        <v>2</v>
      </c>
      <c r="B36" s="455" t="s">
        <v>1</v>
      </c>
      <c r="C36" s="446"/>
      <c r="D36" s="455" t="s">
        <v>105</v>
      </c>
      <c r="E36" s="446"/>
      <c r="F36" s="148" t="s">
        <v>0</v>
      </c>
      <c r="H36" s="465" t="s">
        <v>19</v>
      </c>
      <c r="I36" s="466"/>
      <c r="J36" s="455" t="s">
        <v>105</v>
      </c>
      <c r="K36" s="451"/>
      <c r="L36" s="148" t="s">
        <v>0</v>
      </c>
      <c r="N36" s="445" t="s">
        <v>22</v>
      </c>
      <c r="O36" s="446"/>
      <c r="P36" s="148" t="s">
        <v>0</v>
      </c>
    </row>
    <row r="37" spans="1:17" x14ac:dyDescent="0.25">
      <c r="A37" s="463"/>
      <c r="B37" s="456" t="str">
        <f>B5</f>
        <v>fev</v>
      </c>
      <c r="C37" s="448"/>
      <c r="D37" s="456" t="str">
        <f>B37</f>
        <v>fev</v>
      </c>
      <c r="E37" s="448"/>
      <c r="F37" s="149" t="str">
        <f>F5</f>
        <v>2022 /2021</v>
      </c>
      <c r="H37" s="443" t="str">
        <f>B37</f>
        <v>fev</v>
      </c>
      <c r="I37" s="448"/>
      <c r="J37" s="456" t="str">
        <f>B37</f>
        <v>fev</v>
      </c>
      <c r="K37" s="444"/>
      <c r="L37" s="149" t="str">
        <f>F37</f>
        <v>2022 /2021</v>
      </c>
      <c r="N37" s="443" t="str">
        <f>B37</f>
        <v>fev</v>
      </c>
      <c r="O37" s="444"/>
      <c r="P37" s="149" t="str">
        <f>F37</f>
        <v>2022 /2021</v>
      </c>
    </row>
    <row r="38" spans="1:17" ht="19.5" customHeight="1" thickBot="1" x14ac:dyDescent="0.3">
      <c r="A38" s="464"/>
      <c r="B38" s="117">
        <f>B6</f>
        <v>2021</v>
      </c>
      <c r="C38" s="152">
        <f>C6</f>
        <v>2022</v>
      </c>
      <c r="D38" s="117">
        <f>B38</f>
        <v>2021</v>
      </c>
      <c r="E38" s="152">
        <f>C38</f>
        <v>2022</v>
      </c>
      <c r="F38" s="150" t="str">
        <f>F6</f>
        <v>HL</v>
      </c>
      <c r="H38" s="30">
        <f>B38</f>
        <v>2021</v>
      </c>
      <c r="I38" s="152">
        <f>C38</f>
        <v>2022</v>
      </c>
      <c r="J38" s="117">
        <f>B38</f>
        <v>2021</v>
      </c>
      <c r="K38" s="152">
        <f>C38</f>
        <v>2022</v>
      </c>
      <c r="L38" s="365">
        <f>L6</f>
        <v>1000</v>
      </c>
      <c r="N38" s="30">
        <f>B38</f>
        <v>2021</v>
      </c>
      <c r="O38" s="152">
        <f>C38</f>
        <v>2022</v>
      </c>
      <c r="P38" s="150"/>
    </row>
    <row r="39" spans="1:17" ht="20.100000000000001" customHeight="1" x14ac:dyDescent="0.25">
      <c r="A39" s="44" t="s">
        <v>181</v>
      </c>
      <c r="B39" s="24">
        <v>30252.749999999993</v>
      </c>
      <c r="C39" s="167">
        <v>29405.100000000006</v>
      </c>
      <c r="D39" s="359">
        <f>B39/$B$62</f>
        <v>0.28096558303371039</v>
      </c>
      <c r="E39" s="308">
        <f>C39/$C$62</f>
        <v>0.2712480198408419</v>
      </c>
      <c r="F39" s="337">
        <f>(C39-B39)/B39</f>
        <v>-2.8018940426902915E-2</v>
      </c>
      <c r="H39" s="45">
        <v>8138.6569999999992</v>
      </c>
      <c r="I39" s="167">
        <v>8002.2079999999987</v>
      </c>
      <c r="J39" s="312">
        <f>H39/$H$62</f>
        <v>0.2750935506214422</v>
      </c>
      <c r="K39" s="308">
        <f>I39/$I$62</f>
        <v>0.25569924977131619</v>
      </c>
      <c r="L39" s="337">
        <f>(I39-H39)/H39</f>
        <v>-1.67655425213276E-2</v>
      </c>
      <c r="N39" s="47">
        <f t="shared" ref="N39:O62" si="8">(H39/B39)*10</f>
        <v>2.6902205584616281</v>
      </c>
      <c r="O39" s="169">
        <f t="shared" si="8"/>
        <v>2.7213673818487258</v>
      </c>
      <c r="P39" s="337">
        <f>(O39-N39)/N39</f>
        <v>1.1577795467041069E-2</v>
      </c>
    </row>
    <row r="40" spans="1:17" ht="20.100000000000001" customHeight="1" x14ac:dyDescent="0.25">
      <c r="A40" s="44" t="s">
        <v>182</v>
      </c>
      <c r="B40" s="24">
        <v>14889.349999999997</v>
      </c>
      <c r="C40" s="160">
        <v>14200.279999999999</v>
      </c>
      <c r="D40" s="359">
        <f t="shared" ref="D40:D61" si="9">B40/$B$62</f>
        <v>0.13828147536151181</v>
      </c>
      <c r="E40" s="259">
        <f t="shared" ref="E40:E61" si="10">C40/$C$62</f>
        <v>0.13099080877757632</v>
      </c>
      <c r="F40" s="337">
        <f t="shared" ref="F40:F62" si="11">(C40-B40)/B40</f>
        <v>-4.6279387615980418E-2</v>
      </c>
      <c r="H40" s="24">
        <v>3509.2970000000005</v>
      </c>
      <c r="I40" s="160">
        <v>3938.4140000000002</v>
      </c>
      <c r="J40" s="359">
        <f t="shared" ref="J40:J62" si="12">H40/$H$62</f>
        <v>0.11861723278363685</v>
      </c>
      <c r="K40" s="259">
        <f t="shared" ref="K40:K62" si="13">I40/$I$62</f>
        <v>0.12584645451466003</v>
      </c>
      <c r="L40" s="337">
        <f t="shared" ref="L40:L62" si="14">(I40-H40)/H40</f>
        <v>0.12228004640245602</v>
      </c>
      <c r="N40" s="47">
        <f t="shared" si="8"/>
        <v>2.3569175283004302</v>
      </c>
      <c r="O40" s="163">
        <f t="shared" si="8"/>
        <v>2.7734762976504692</v>
      </c>
      <c r="P40" s="337">
        <f t="shared" ref="P40:P62" si="15">(O40-N40)/N40</f>
        <v>0.17673879732670109</v>
      </c>
    </row>
    <row r="41" spans="1:17" ht="20.100000000000001" customHeight="1" x14ac:dyDescent="0.25">
      <c r="A41" s="44" t="s">
        <v>184</v>
      </c>
      <c r="B41" s="24">
        <v>7803.0699999999979</v>
      </c>
      <c r="C41" s="160">
        <v>10451.520000000002</v>
      </c>
      <c r="D41" s="359">
        <f t="shared" si="9"/>
        <v>7.2469250299653898E-2</v>
      </c>
      <c r="E41" s="259">
        <f t="shared" si="10"/>
        <v>9.6410286117950827E-2</v>
      </c>
      <c r="F41" s="337">
        <f t="shared" si="11"/>
        <v>0.33941128299502699</v>
      </c>
      <c r="H41" s="24">
        <v>2862.076</v>
      </c>
      <c r="I41" s="160">
        <v>3792.4769999999994</v>
      </c>
      <c r="J41" s="359">
        <f t="shared" si="12"/>
        <v>9.6740610765193191E-2</v>
      </c>
      <c r="K41" s="259">
        <f t="shared" si="13"/>
        <v>0.12118324388405949</v>
      </c>
      <c r="L41" s="337">
        <f t="shared" si="14"/>
        <v>0.32507906848036161</v>
      </c>
      <c r="N41" s="47">
        <f t="shared" si="8"/>
        <v>3.6678845633833874</v>
      </c>
      <c r="O41" s="163">
        <f t="shared" si="8"/>
        <v>3.6286367915862945</v>
      </c>
      <c r="P41" s="337">
        <f t="shared" si="15"/>
        <v>-1.0700383591377094E-2</v>
      </c>
    </row>
    <row r="42" spans="1:17" ht="20.100000000000001" customHeight="1" x14ac:dyDescent="0.25">
      <c r="A42" s="44" t="s">
        <v>183</v>
      </c>
      <c r="B42" s="24">
        <v>10854.41</v>
      </c>
      <c r="C42" s="160">
        <v>8189.6100000000006</v>
      </c>
      <c r="D42" s="359">
        <f t="shared" si="9"/>
        <v>0.10080788140373807</v>
      </c>
      <c r="E42" s="259">
        <f t="shared" si="10"/>
        <v>7.5545245408747352E-2</v>
      </c>
      <c r="F42" s="337">
        <f t="shared" si="11"/>
        <v>-0.24550390117933626</v>
      </c>
      <c r="H42" s="24">
        <v>3620.6149999999993</v>
      </c>
      <c r="I42" s="160">
        <v>3255.5960000000005</v>
      </c>
      <c r="J42" s="359">
        <f t="shared" si="12"/>
        <v>0.12237987616178601</v>
      </c>
      <c r="K42" s="259">
        <f t="shared" si="13"/>
        <v>0.10402797012505775</v>
      </c>
      <c r="L42" s="337">
        <f t="shared" si="14"/>
        <v>-0.10081685017600571</v>
      </c>
      <c r="N42" s="47">
        <f t="shared" si="8"/>
        <v>3.3356165834900282</v>
      </c>
      <c r="O42" s="163">
        <f t="shared" si="8"/>
        <v>3.9752759899433556</v>
      </c>
      <c r="P42" s="337">
        <f t="shared" si="15"/>
        <v>0.19176646669146161</v>
      </c>
    </row>
    <row r="43" spans="1:17" ht="20.100000000000001" customHeight="1" x14ac:dyDescent="0.25">
      <c r="A43" s="44" t="s">
        <v>185</v>
      </c>
      <c r="B43" s="24">
        <v>10490.039999999997</v>
      </c>
      <c r="C43" s="160">
        <v>9365.0700000000015</v>
      </c>
      <c r="D43" s="359">
        <f t="shared" si="9"/>
        <v>9.7423877321795319E-2</v>
      </c>
      <c r="E43" s="259">
        <f t="shared" si="10"/>
        <v>8.6388303157305127E-2</v>
      </c>
      <c r="F43" s="337">
        <f t="shared" si="11"/>
        <v>-0.10724172643764905</v>
      </c>
      <c r="H43" s="24">
        <v>2475.1239999999998</v>
      </c>
      <c r="I43" s="160">
        <v>2294.8370000000004</v>
      </c>
      <c r="J43" s="359">
        <f t="shared" si="12"/>
        <v>8.3661303012075153E-2</v>
      </c>
      <c r="K43" s="259">
        <f t="shared" si="13"/>
        <v>7.3328273802362814E-2</v>
      </c>
      <c r="L43" s="337">
        <f t="shared" si="14"/>
        <v>-7.2839582986549106E-2</v>
      </c>
      <c r="N43" s="47">
        <f t="shared" si="8"/>
        <v>2.3594991058184718</v>
      </c>
      <c r="O43" s="163">
        <f t="shared" si="8"/>
        <v>2.4504216199131452</v>
      </c>
      <c r="P43" s="337">
        <f t="shared" si="15"/>
        <v>3.8534667748108306E-2</v>
      </c>
    </row>
    <row r="44" spans="1:17" ht="20.100000000000001" customHeight="1" x14ac:dyDescent="0.25">
      <c r="A44" s="44" t="s">
        <v>186</v>
      </c>
      <c r="B44" s="24">
        <v>10785.700000000003</v>
      </c>
      <c r="C44" s="160">
        <v>8012.0199999999995</v>
      </c>
      <c r="D44" s="359">
        <f t="shared" si="9"/>
        <v>0.1001697527969091</v>
      </c>
      <c r="E44" s="259">
        <f t="shared" si="10"/>
        <v>7.3907062377792335E-2</v>
      </c>
      <c r="F44" s="337">
        <f t="shared" si="11"/>
        <v>-0.25716272471884088</v>
      </c>
      <c r="H44" s="24">
        <v>2409.66</v>
      </c>
      <c r="I44" s="160">
        <v>1910.096</v>
      </c>
      <c r="J44" s="359">
        <f t="shared" si="12"/>
        <v>8.1448563957230838E-2</v>
      </c>
      <c r="K44" s="259">
        <f t="shared" si="13"/>
        <v>6.1034418774317291E-2</v>
      </c>
      <c r="L44" s="337">
        <f t="shared" si="14"/>
        <v>-0.20731721487678756</v>
      </c>
      <c r="N44" s="47">
        <f t="shared" si="8"/>
        <v>2.2341248134103484</v>
      </c>
      <c r="O44" s="163">
        <f t="shared" si="8"/>
        <v>2.3840379829306468</v>
      </c>
      <c r="P44" s="337">
        <f t="shared" si="15"/>
        <v>6.7101519405023249E-2</v>
      </c>
    </row>
    <row r="45" spans="1:17" ht="20.100000000000001" customHeight="1" x14ac:dyDescent="0.25">
      <c r="A45" s="44" t="s">
        <v>187</v>
      </c>
      <c r="B45" s="24">
        <v>4839.170000000001</v>
      </c>
      <c r="C45" s="160">
        <v>8797.5000000000018</v>
      </c>
      <c r="D45" s="359">
        <f t="shared" si="9"/>
        <v>4.4942698447223504E-2</v>
      </c>
      <c r="E45" s="259">
        <f t="shared" si="10"/>
        <v>8.1152740665728279E-2</v>
      </c>
      <c r="F45" s="337">
        <f t="shared" si="11"/>
        <v>0.81797704978333063</v>
      </c>
      <c r="H45" s="24">
        <v>907.245</v>
      </c>
      <c r="I45" s="160">
        <v>1843.8490000000002</v>
      </c>
      <c r="J45" s="359">
        <f t="shared" si="12"/>
        <v>3.0665655074731662E-2</v>
      </c>
      <c r="K45" s="259">
        <f t="shared" si="13"/>
        <v>5.8917589494248551E-2</v>
      </c>
      <c r="L45" s="337">
        <f t="shared" si="14"/>
        <v>1.0323606082149808</v>
      </c>
      <c r="N45" s="47">
        <f t="shared" si="8"/>
        <v>1.8747946445361494</v>
      </c>
      <c r="O45" s="163">
        <f t="shared" si="8"/>
        <v>2.0958783745382208</v>
      </c>
      <c r="P45" s="337">
        <f t="shared" si="15"/>
        <v>0.11792423807396282</v>
      </c>
    </row>
    <row r="46" spans="1:17" ht="20.100000000000001" customHeight="1" x14ac:dyDescent="0.25">
      <c r="A46" s="44" t="s">
        <v>188</v>
      </c>
      <c r="B46" s="24">
        <v>2228.21</v>
      </c>
      <c r="C46" s="160">
        <v>2467.35</v>
      </c>
      <c r="D46" s="359">
        <f t="shared" si="9"/>
        <v>2.0693997133204221E-2</v>
      </c>
      <c r="E46" s="259">
        <f t="shared" si="10"/>
        <v>2.2760126704357446E-2</v>
      </c>
      <c r="F46" s="337">
        <f t="shared" si="11"/>
        <v>0.10732381597784763</v>
      </c>
      <c r="H46" s="24">
        <v>1170.0789999999997</v>
      </c>
      <c r="I46" s="160">
        <v>1372.039</v>
      </c>
      <c r="J46" s="359">
        <f t="shared" si="12"/>
        <v>3.9549668528552864E-2</v>
      </c>
      <c r="K46" s="259">
        <f t="shared" si="13"/>
        <v>4.3841567596966606E-2</v>
      </c>
      <c r="L46" s="337">
        <f t="shared" si="14"/>
        <v>0.17260373017548414</v>
      </c>
      <c r="N46" s="47">
        <f t="shared" si="8"/>
        <v>5.2512061250959272</v>
      </c>
      <c r="O46" s="163">
        <f t="shared" si="8"/>
        <v>5.5607797839787629</v>
      </c>
      <c r="P46" s="337">
        <f t="shared" si="15"/>
        <v>5.8952867495213883E-2</v>
      </c>
    </row>
    <row r="47" spans="1:17" ht="20.100000000000001" customHeight="1" x14ac:dyDescent="0.25">
      <c r="A47" s="44" t="s">
        <v>190</v>
      </c>
      <c r="B47" s="24">
        <v>4974.3499999999995</v>
      </c>
      <c r="C47" s="160">
        <v>5212.83</v>
      </c>
      <c r="D47" s="359">
        <f t="shared" si="9"/>
        <v>4.6198152166786077E-2</v>
      </c>
      <c r="E47" s="259">
        <f t="shared" si="10"/>
        <v>4.8085869977212647E-2</v>
      </c>
      <c r="F47" s="337">
        <f t="shared" si="11"/>
        <v>4.7941942163297821E-2</v>
      </c>
      <c r="H47" s="24">
        <v>1146.3739999999998</v>
      </c>
      <c r="I47" s="160">
        <v>1145.818</v>
      </c>
      <c r="J47" s="359">
        <f t="shared" si="12"/>
        <v>3.8748419303099413E-2</v>
      </c>
      <c r="K47" s="259">
        <f t="shared" si="13"/>
        <v>3.6612995185137651E-2</v>
      </c>
      <c r="L47" s="337">
        <f t="shared" si="14"/>
        <v>-4.8500751063772619E-4</v>
      </c>
      <c r="N47" s="47">
        <f t="shared" si="8"/>
        <v>2.3045704463899805</v>
      </c>
      <c r="O47" s="163">
        <f t="shared" si="8"/>
        <v>2.1980728318399025</v>
      </c>
      <c r="P47" s="337">
        <f t="shared" si="15"/>
        <v>-4.6211481500555714E-2</v>
      </c>
    </row>
    <row r="48" spans="1:17" ht="20.100000000000001" customHeight="1" x14ac:dyDescent="0.25">
      <c r="A48" s="44" t="s">
        <v>189</v>
      </c>
      <c r="B48" s="24">
        <v>3414.9800000000005</v>
      </c>
      <c r="C48" s="160">
        <v>3359.3599999999988</v>
      </c>
      <c r="D48" s="359">
        <f t="shared" si="9"/>
        <v>3.1715855475897586E-2</v>
      </c>
      <c r="E48" s="259">
        <f t="shared" si="10"/>
        <v>3.0988493422315522E-2</v>
      </c>
      <c r="F48" s="337">
        <f t="shared" si="11"/>
        <v>-1.6287064638739232E-2</v>
      </c>
      <c r="H48" s="24">
        <v>889.327</v>
      </c>
      <c r="I48" s="160">
        <v>1098.7960000000003</v>
      </c>
      <c r="J48" s="359">
        <f t="shared" si="12"/>
        <v>3.0060011386831436E-2</v>
      </c>
      <c r="K48" s="259">
        <f t="shared" si="13"/>
        <v>3.5110473615747463E-2</v>
      </c>
      <c r="L48" s="337">
        <f t="shared" si="14"/>
        <v>0.23553653493034651</v>
      </c>
      <c r="N48" s="47">
        <f t="shared" si="8"/>
        <v>2.6041938752203526</v>
      </c>
      <c r="O48" s="163">
        <f t="shared" si="8"/>
        <v>3.2708492093732162</v>
      </c>
      <c r="P48" s="337">
        <f t="shared" si="15"/>
        <v>0.2559929736784497</v>
      </c>
    </row>
    <row r="49" spans="1:16" ht="20.100000000000001" customHeight="1" x14ac:dyDescent="0.25">
      <c r="A49" s="44" t="s">
        <v>191</v>
      </c>
      <c r="B49" s="24">
        <v>2167.2499999999995</v>
      </c>
      <c r="C49" s="160">
        <v>2117.2400000000002</v>
      </c>
      <c r="D49" s="359">
        <f t="shared" si="9"/>
        <v>2.0127844901035738E-2</v>
      </c>
      <c r="E49" s="259">
        <f t="shared" si="10"/>
        <v>1.9530528973811485E-2</v>
      </c>
      <c r="F49" s="337">
        <f t="shared" si="11"/>
        <v>-2.3075325873802892E-2</v>
      </c>
      <c r="H49" s="24">
        <v>728.69299999999998</v>
      </c>
      <c r="I49" s="160">
        <v>739.01100000000008</v>
      </c>
      <c r="J49" s="359">
        <f t="shared" si="12"/>
        <v>2.463044513154819E-2</v>
      </c>
      <c r="K49" s="259">
        <f t="shared" si="13"/>
        <v>2.3614052305657413E-2</v>
      </c>
      <c r="L49" s="337">
        <f t="shared" si="14"/>
        <v>1.4159598074909595E-2</v>
      </c>
      <c r="N49" s="47">
        <f t="shared" si="8"/>
        <v>3.3622932287461076</v>
      </c>
      <c r="O49" s="163">
        <f t="shared" si="8"/>
        <v>3.4904451077818295</v>
      </c>
      <c r="P49" s="337">
        <f t="shared" si="15"/>
        <v>3.8114426766850812E-2</v>
      </c>
    </row>
    <row r="50" spans="1:16" ht="20.100000000000001" customHeight="1" x14ac:dyDescent="0.25">
      <c r="A50" s="44" t="s">
        <v>193</v>
      </c>
      <c r="B50" s="24">
        <v>329.4</v>
      </c>
      <c r="C50" s="160">
        <v>1134.8800000000003</v>
      </c>
      <c r="D50" s="359">
        <f t="shared" si="9"/>
        <v>3.0592281049261379E-3</v>
      </c>
      <c r="E50" s="259">
        <f t="shared" si="10"/>
        <v>1.0468726607186328E-2</v>
      </c>
      <c r="F50" s="337">
        <f t="shared" si="11"/>
        <v>2.4452944748026728</v>
      </c>
      <c r="H50" s="24">
        <v>129.76000000000002</v>
      </c>
      <c r="I50" s="160">
        <v>482.43799999999993</v>
      </c>
      <c r="J50" s="359">
        <f t="shared" si="12"/>
        <v>4.3859987131339177E-3</v>
      </c>
      <c r="K50" s="259">
        <f t="shared" si="13"/>
        <v>1.5415624620251591E-2</v>
      </c>
      <c r="L50" s="337">
        <f t="shared" si="14"/>
        <v>2.7179254007398259</v>
      </c>
      <c r="N50" s="47">
        <f t="shared" si="8"/>
        <v>3.9392835458409237</v>
      </c>
      <c r="O50" s="163">
        <f t="shared" si="8"/>
        <v>4.2510045114901995</v>
      </c>
      <c r="P50" s="337">
        <f t="shared" si="15"/>
        <v>7.913138570042498E-2</v>
      </c>
    </row>
    <row r="51" spans="1:16" ht="20.100000000000001" customHeight="1" x14ac:dyDescent="0.25">
      <c r="A51" s="44" t="s">
        <v>195</v>
      </c>
      <c r="B51" s="24">
        <v>187.97</v>
      </c>
      <c r="C51" s="160">
        <v>2746.2200000000003</v>
      </c>
      <c r="D51" s="359">
        <f t="shared" si="9"/>
        <v>1.7457289219276447E-3</v>
      </c>
      <c r="E51" s="259">
        <f t="shared" si="10"/>
        <v>2.5332569419839305E-2</v>
      </c>
      <c r="F51" s="337">
        <f t="shared" si="11"/>
        <v>13.609884556046181</v>
      </c>
      <c r="H51" s="24">
        <v>66.906999999999996</v>
      </c>
      <c r="I51" s="160">
        <v>367.15400000000005</v>
      </c>
      <c r="J51" s="359">
        <f t="shared" si="12"/>
        <v>2.2615136860330686E-3</v>
      </c>
      <c r="K51" s="259">
        <f t="shared" si="13"/>
        <v>1.1731887292924384E-2</v>
      </c>
      <c r="L51" s="337">
        <f t="shared" si="14"/>
        <v>4.4875274634941054</v>
      </c>
      <c r="N51" s="47">
        <f t="shared" si="8"/>
        <v>3.5594509762196092</v>
      </c>
      <c r="O51" s="163">
        <f t="shared" si="8"/>
        <v>1.3369431436665671</v>
      </c>
      <c r="P51" s="337">
        <f t="shared" si="15"/>
        <v>-0.62439624745541622</v>
      </c>
    </row>
    <row r="52" spans="1:16" ht="20.100000000000001" customHeight="1" x14ac:dyDescent="0.25">
      <c r="A52" s="44" t="s">
        <v>194</v>
      </c>
      <c r="B52" s="24">
        <v>1399.23</v>
      </c>
      <c r="C52" s="160">
        <v>1033.7900000000002</v>
      </c>
      <c r="D52" s="359">
        <f t="shared" si="9"/>
        <v>1.2995032608548271E-2</v>
      </c>
      <c r="E52" s="259">
        <f t="shared" si="10"/>
        <v>9.5362195820202604E-3</v>
      </c>
      <c r="F52" s="337">
        <f t="shared" si="11"/>
        <v>-0.2611722161474524</v>
      </c>
      <c r="H52" s="24">
        <v>495.19100000000009</v>
      </c>
      <c r="I52" s="160">
        <v>344.05999999999995</v>
      </c>
      <c r="J52" s="359">
        <f t="shared" si="12"/>
        <v>1.6737878304219311E-2</v>
      </c>
      <c r="K52" s="259">
        <f t="shared" si="13"/>
        <v>1.099395115402137E-2</v>
      </c>
      <c r="L52" s="337">
        <f t="shared" si="14"/>
        <v>-0.30519738848242417</v>
      </c>
      <c r="N52" s="47">
        <f t="shared" ref="N52:N53" si="16">(H52/B52)*10</f>
        <v>3.5390250351979309</v>
      </c>
      <c r="O52" s="163">
        <f t="shared" ref="O52:O53" si="17">(I52/C52)*10</f>
        <v>3.3281420791456666</v>
      </c>
      <c r="P52" s="337">
        <f t="shared" ref="P52:P53" si="18">(O52-N52)/N52</f>
        <v>-5.9587867832212149E-2</v>
      </c>
    </row>
    <row r="53" spans="1:16" ht="20.100000000000001" customHeight="1" x14ac:dyDescent="0.25">
      <c r="A53" s="44" t="s">
        <v>198</v>
      </c>
      <c r="B53" s="24">
        <v>1195.6499999999999</v>
      </c>
      <c r="C53" s="160">
        <v>435.44999999999993</v>
      </c>
      <c r="D53" s="359">
        <f t="shared" si="9"/>
        <v>1.1104329337143099E-2</v>
      </c>
      <c r="E53" s="259">
        <f t="shared" si="10"/>
        <v>4.016818519226072E-3</v>
      </c>
      <c r="F53" s="337">
        <f t="shared" si="11"/>
        <v>-0.63580479237234977</v>
      </c>
      <c r="H53" s="24">
        <v>345.03900000000004</v>
      </c>
      <c r="I53" s="160">
        <v>152.26899999999998</v>
      </c>
      <c r="J53" s="359">
        <f t="shared" si="12"/>
        <v>1.1662612592332105E-2</v>
      </c>
      <c r="K53" s="259">
        <f t="shared" si="13"/>
        <v>4.8655407436833118E-3</v>
      </c>
      <c r="L53" s="337">
        <f t="shared" si="14"/>
        <v>-0.55869046687475921</v>
      </c>
      <c r="N53" s="47">
        <f t="shared" si="16"/>
        <v>2.8857859741563177</v>
      </c>
      <c r="O53" s="163">
        <f t="shared" si="17"/>
        <v>3.496819382248249</v>
      </c>
      <c r="P53" s="337">
        <f t="shared" si="18"/>
        <v>0.2117389901967944</v>
      </c>
    </row>
    <row r="54" spans="1:16" ht="20.100000000000001" customHeight="1" x14ac:dyDescent="0.25">
      <c r="A54" s="44" t="s">
        <v>200</v>
      </c>
      <c r="B54" s="24">
        <v>228.07</v>
      </c>
      <c r="C54" s="160">
        <v>290.81000000000006</v>
      </c>
      <c r="D54" s="359">
        <f t="shared" si="9"/>
        <v>2.1181486153324359E-3</v>
      </c>
      <c r="E54" s="259">
        <f t="shared" si="10"/>
        <v>2.6825835195226416E-3</v>
      </c>
      <c r="F54" s="337">
        <f t="shared" si="11"/>
        <v>0.27509098083921635</v>
      </c>
      <c r="H54" s="24">
        <v>81.33</v>
      </c>
      <c r="I54" s="160">
        <v>114.785</v>
      </c>
      <c r="J54" s="359">
        <f t="shared" si="12"/>
        <v>2.7490233919480692E-3</v>
      </c>
      <c r="K54" s="259">
        <f t="shared" si="13"/>
        <v>3.6677924873985447E-3</v>
      </c>
      <c r="L54" s="337">
        <f t="shared" si="14"/>
        <v>0.41134882577154802</v>
      </c>
      <c r="N54" s="47">
        <f t="shared" ref="N54" si="19">(H54/B54)*10</f>
        <v>3.5660104353926423</v>
      </c>
      <c r="O54" s="163">
        <f t="shared" ref="O54" si="20">(I54/C54)*10</f>
        <v>3.9470788487328488</v>
      </c>
      <c r="P54" s="337">
        <f t="shared" ref="P54" si="21">(O54-N54)/N54</f>
        <v>0.1068612726306417</v>
      </c>
    </row>
    <row r="55" spans="1:16" ht="20.100000000000001" customHeight="1" x14ac:dyDescent="0.25">
      <c r="A55" s="44" t="s">
        <v>197</v>
      </c>
      <c r="B55" s="24">
        <v>262.91000000000003</v>
      </c>
      <c r="C55" s="160">
        <v>404.95</v>
      </c>
      <c r="D55" s="359">
        <f t="shared" si="9"/>
        <v>2.4417172467095659E-3</v>
      </c>
      <c r="E55" s="259">
        <f t="shared" si="10"/>
        <v>3.7354705692056447E-3</v>
      </c>
      <c r="F55" s="337">
        <f t="shared" si="11"/>
        <v>0.54026092579209595</v>
      </c>
      <c r="H55" s="24">
        <v>83.314000000000007</v>
      </c>
      <c r="I55" s="160">
        <v>108.62199999999999</v>
      </c>
      <c r="J55" s="359">
        <f t="shared" si="12"/>
        <v>2.8160842847259494E-3</v>
      </c>
      <c r="K55" s="259">
        <f t="shared" si="13"/>
        <v>3.4708625305240638E-3</v>
      </c>
      <c r="L55" s="337">
        <f t="shared" si="14"/>
        <v>0.3037664738219264</v>
      </c>
      <c r="N55" s="47">
        <f t="shared" si="8"/>
        <v>3.168917119926971</v>
      </c>
      <c r="O55" s="163">
        <f t="shared" si="8"/>
        <v>2.6823558464007902</v>
      </c>
      <c r="P55" s="337">
        <f t="shared" si="15"/>
        <v>-0.15354181100747558</v>
      </c>
    </row>
    <row r="56" spans="1:16" ht="20.100000000000001" customHeight="1" x14ac:dyDescent="0.25">
      <c r="A56" s="44" t="s">
        <v>199</v>
      </c>
      <c r="B56" s="24">
        <v>630.39</v>
      </c>
      <c r="C56" s="160">
        <v>249.82999999999996</v>
      </c>
      <c r="D56" s="359">
        <f t="shared" si="9"/>
        <v>5.8546047512580092E-3</v>
      </c>
      <c r="E56" s="259">
        <f t="shared" si="10"/>
        <v>2.3045625689706042E-3</v>
      </c>
      <c r="F56" s="337">
        <f t="shared" si="11"/>
        <v>-0.60368977934294654</v>
      </c>
      <c r="H56" s="24">
        <v>191.90100000000001</v>
      </c>
      <c r="I56" s="160">
        <v>92.376000000000005</v>
      </c>
      <c r="J56" s="359">
        <f t="shared" si="12"/>
        <v>6.4864175327459302E-3</v>
      </c>
      <c r="K56" s="259">
        <f t="shared" si="13"/>
        <v>2.9517445556120395E-3</v>
      </c>
      <c r="L56" s="337">
        <f t="shared" si="14"/>
        <v>-0.51862679193959382</v>
      </c>
      <c r="N56" s="47">
        <f t="shared" ref="N56" si="22">(H56/B56)*10</f>
        <v>3.0441631371056017</v>
      </c>
      <c r="O56" s="163">
        <f t="shared" ref="O56" si="23">(I56/C56)*10</f>
        <v>3.6975543369491266</v>
      </c>
      <c r="P56" s="337">
        <f t="shared" ref="P56" si="24">(O56-N56)/N56</f>
        <v>0.21463737993515386</v>
      </c>
    </row>
    <row r="57" spans="1:16" ht="20.100000000000001" customHeight="1" x14ac:dyDescent="0.25">
      <c r="A57" s="44" t="s">
        <v>131</v>
      </c>
      <c r="B57" s="24">
        <v>69.13</v>
      </c>
      <c r="C57" s="160">
        <v>136.55999999999997</v>
      </c>
      <c r="D57" s="359">
        <f t="shared" si="9"/>
        <v>6.4202926197190013E-4</v>
      </c>
      <c r="E57" s="259">
        <f t="shared" si="10"/>
        <v>1.2597008542553963E-3</v>
      </c>
      <c r="F57" s="337">
        <f t="shared" si="11"/>
        <v>0.97540865036887003</v>
      </c>
      <c r="H57" s="24">
        <v>23.257000000000001</v>
      </c>
      <c r="I57" s="160">
        <v>65.13600000000001</v>
      </c>
      <c r="J57" s="359">
        <f t="shared" si="12"/>
        <v>7.8610644321328233E-4</v>
      </c>
      <c r="K57" s="259">
        <f t="shared" si="13"/>
        <v>2.0813288448768711E-3</v>
      </c>
      <c r="L57" s="337">
        <f t="shared" si="14"/>
        <v>1.8007051640366343</v>
      </c>
      <c r="N57" s="47">
        <f t="shared" ref="N57" si="25">(H57/B57)*10</f>
        <v>3.3642412845363809</v>
      </c>
      <c r="O57" s="163">
        <f t="shared" ref="O57" si="26">(I57/C57)*10</f>
        <v>4.7697715289982439</v>
      </c>
      <c r="P57" s="337">
        <f t="shared" ref="P57" si="27">(O57-N57)/N57</f>
        <v>0.41778520789288637</v>
      </c>
    </row>
    <row r="58" spans="1:16" ht="20.100000000000001" customHeight="1" x14ac:dyDescent="0.25">
      <c r="A58" s="44" t="s">
        <v>196</v>
      </c>
      <c r="B58" s="24">
        <v>258.14999999999998</v>
      </c>
      <c r="C58" s="160">
        <v>130.07999999999998</v>
      </c>
      <c r="D58" s="359">
        <f t="shared" si="9"/>
        <v>2.3975098217567776E-3</v>
      </c>
      <c r="E58" s="259">
        <f t="shared" si="10"/>
        <v>1.1999259455297449E-3</v>
      </c>
      <c r="F58" s="337">
        <f t="shared" si="11"/>
        <v>-0.49610691458454387</v>
      </c>
      <c r="H58" s="24">
        <v>145.595</v>
      </c>
      <c r="I58" s="160">
        <v>59.007000000000005</v>
      </c>
      <c r="J58" s="359">
        <f t="shared" si="12"/>
        <v>4.9212352237880137E-3</v>
      </c>
      <c r="K58" s="259">
        <f t="shared" si="13"/>
        <v>1.8854853099614579E-3</v>
      </c>
      <c r="L58" s="337">
        <f t="shared" si="14"/>
        <v>-0.59471822521377793</v>
      </c>
      <c r="N58" s="47">
        <f t="shared" ref="N58" si="28">(H58/B58)*10</f>
        <v>5.6399380205306997</v>
      </c>
      <c r="O58" s="163">
        <f t="shared" ref="O58" si="29">(I58/C58)*10</f>
        <v>4.5362084870848722</v>
      </c>
      <c r="P58" s="337">
        <f t="shared" ref="P58" si="30">(O58-N58)/N58</f>
        <v>-0.19569887637559005</v>
      </c>
    </row>
    <row r="59" spans="1:16" ht="20.100000000000001" customHeight="1" x14ac:dyDescent="0.25">
      <c r="A59" s="44" t="s">
        <v>202</v>
      </c>
      <c r="B59" s="24">
        <v>128.59</v>
      </c>
      <c r="C59" s="160">
        <v>108.19</v>
      </c>
      <c r="D59" s="359">
        <f t="shared" si="9"/>
        <v>1.1942505829157623E-3</v>
      </c>
      <c r="E59" s="259">
        <f t="shared" si="10"/>
        <v>9.9800113812164139E-4</v>
      </c>
      <c r="F59" s="337">
        <f t="shared" si="11"/>
        <v>-0.15864375145812276</v>
      </c>
      <c r="H59" s="24">
        <v>51.334000000000003</v>
      </c>
      <c r="I59" s="160">
        <v>49.706000000000003</v>
      </c>
      <c r="J59" s="359">
        <f t="shared" si="12"/>
        <v>1.7351329989212124E-3</v>
      </c>
      <c r="K59" s="259">
        <f t="shared" si="13"/>
        <v>1.5882849969824635E-3</v>
      </c>
      <c r="L59" s="337">
        <f t="shared" si="14"/>
        <v>-3.1713873845794209E-2</v>
      </c>
      <c r="N59" s="47">
        <f t="shared" ref="N59" si="31">(H59/B59)*10</f>
        <v>3.9920678124270941</v>
      </c>
      <c r="O59" s="163">
        <f t="shared" ref="O59" si="32">(I59/C59)*10</f>
        <v>4.5943247989647844</v>
      </c>
      <c r="P59" s="337">
        <f t="shared" ref="P59" si="33">(O59-N59)/N59</f>
        <v>0.15086341586255034</v>
      </c>
    </row>
    <row r="60" spans="1:16" ht="20.100000000000001" customHeight="1" x14ac:dyDescent="0.25">
      <c r="A60" s="44" t="s">
        <v>214</v>
      </c>
      <c r="B60" s="24">
        <v>21.22</v>
      </c>
      <c r="C60" s="160">
        <v>37.569999999999993</v>
      </c>
      <c r="D60" s="359">
        <f t="shared" si="9"/>
        <v>1.9707595745759759E-4</v>
      </c>
      <c r="E60" s="259">
        <f t="shared" si="10"/>
        <v>3.4656532728745784E-4</v>
      </c>
      <c r="F60" s="337">
        <f t="shared" si="11"/>
        <v>0.77049952874646532</v>
      </c>
      <c r="H60" s="24">
        <v>16.852</v>
      </c>
      <c r="I60" s="160">
        <v>21.028000000000002</v>
      </c>
      <c r="J60" s="359">
        <f t="shared" si="12"/>
        <v>5.6961197837340294E-4</v>
      </c>
      <c r="K60" s="259">
        <f t="shared" si="13"/>
        <v>6.7192002809615019E-4</v>
      </c>
      <c r="L60" s="337">
        <f t="shared" si="14"/>
        <v>0.24780441490624269</v>
      </c>
      <c r="N60" s="47">
        <f t="shared" si="8"/>
        <v>7.9415645617342134</v>
      </c>
      <c r="O60" s="163">
        <f t="shared" si="8"/>
        <v>5.5970188980569624</v>
      </c>
      <c r="P60" s="337">
        <f t="shared" si="15"/>
        <v>-0.29522465572769563</v>
      </c>
    </row>
    <row r="61" spans="1:16" ht="20.100000000000001" customHeight="1" thickBot="1" x14ac:dyDescent="0.3">
      <c r="A61" s="13" t="s">
        <v>17</v>
      </c>
      <c r="B61" s="24">
        <f>B62-SUM(B39:B60)</f>
        <v>264.22999999999593</v>
      </c>
      <c r="C61" s="160">
        <f>C62-SUM(C39:C60)</f>
        <v>120.47999999999593</v>
      </c>
      <c r="D61" s="359">
        <f t="shared" si="9"/>
        <v>2.4539764485871918E-3</v>
      </c>
      <c r="E61" s="259">
        <f t="shared" si="10"/>
        <v>1.1113705251954091E-3</v>
      </c>
      <c r="F61" s="337">
        <f t="shared" si="11"/>
        <v>-0.54403360708474513</v>
      </c>
      <c r="H61" s="24">
        <f>H62-SUM(H39:H60)</f>
        <v>97.424999999999272</v>
      </c>
      <c r="I61" s="160">
        <f>I62-SUM(I39:I60)</f>
        <v>45.669000000001688</v>
      </c>
      <c r="J61" s="359">
        <f t="shared" si="12"/>
        <v>3.2930481244379524E-3</v>
      </c>
      <c r="K61" s="259">
        <f t="shared" si="13"/>
        <v>1.4592883661367804E-3</v>
      </c>
      <c r="L61" s="337">
        <f t="shared" si="14"/>
        <v>-0.53123941493454419</v>
      </c>
      <c r="N61" s="47">
        <f t="shared" si="8"/>
        <v>3.6871286379291064</v>
      </c>
      <c r="O61" s="163">
        <f t="shared" si="8"/>
        <v>3.7905876494026587</v>
      </c>
      <c r="P61" s="337">
        <f t="shared" si="15"/>
        <v>2.8059506904445988E-2</v>
      </c>
    </row>
    <row r="62" spans="1:16" s="2" customFormat="1" ht="26.25" customHeight="1" thickBot="1" x14ac:dyDescent="0.3">
      <c r="A62" s="17" t="s">
        <v>18</v>
      </c>
      <c r="B62" s="22">
        <v>107674.21999999997</v>
      </c>
      <c r="C62" s="165">
        <v>108406.69000000003</v>
      </c>
      <c r="D62" s="315">
        <f>SUM(D39:D61)</f>
        <v>1</v>
      </c>
      <c r="E62" s="316">
        <f>SUM(E39:E61)</f>
        <v>0.99999999999999978</v>
      </c>
      <c r="F62" s="362">
        <f t="shared" si="11"/>
        <v>6.8026496964645718E-3</v>
      </c>
      <c r="H62" s="22">
        <v>29585.051999999996</v>
      </c>
      <c r="I62" s="165">
        <v>31295.390999999992</v>
      </c>
      <c r="J62" s="315">
        <f t="shared" si="12"/>
        <v>1</v>
      </c>
      <c r="K62" s="316">
        <f t="shared" si="13"/>
        <v>1</v>
      </c>
      <c r="L62" s="362">
        <f t="shared" si="14"/>
        <v>5.7810917486303438E-2</v>
      </c>
      <c r="N62" s="43">
        <f t="shared" si="8"/>
        <v>2.7476448865847369</v>
      </c>
      <c r="O62" s="170">
        <f t="shared" si="8"/>
        <v>2.8868505255533567</v>
      </c>
      <c r="P62" s="362">
        <f t="shared" si="15"/>
        <v>5.066362092433619E-2</v>
      </c>
    </row>
    <row r="64" spans="1:16" ht="15.75" thickBot="1" x14ac:dyDescent="0.3"/>
    <row r="65" spans="1:16" x14ac:dyDescent="0.25">
      <c r="A65" s="462" t="s">
        <v>15</v>
      </c>
      <c r="B65" s="455" t="s">
        <v>1</v>
      </c>
      <c r="C65" s="446"/>
      <c r="D65" s="455" t="s">
        <v>105</v>
      </c>
      <c r="E65" s="446"/>
      <c r="F65" s="148" t="s">
        <v>0</v>
      </c>
      <c r="H65" s="465" t="s">
        <v>19</v>
      </c>
      <c r="I65" s="466"/>
      <c r="J65" s="455" t="s">
        <v>105</v>
      </c>
      <c r="K65" s="451"/>
      <c r="L65" s="148" t="s">
        <v>0</v>
      </c>
      <c r="N65" s="445" t="s">
        <v>22</v>
      </c>
      <c r="O65" s="446"/>
      <c r="P65" s="148" t="s">
        <v>0</v>
      </c>
    </row>
    <row r="66" spans="1:16" x14ac:dyDescent="0.25">
      <c r="A66" s="463"/>
      <c r="B66" s="456" t="str">
        <f>B37</f>
        <v>fev</v>
      </c>
      <c r="C66" s="448"/>
      <c r="D66" s="456" t="str">
        <f>B66</f>
        <v>fev</v>
      </c>
      <c r="E66" s="448"/>
      <c r="F66" s="149" t="str">
        <f>F5</f>
        <v>2022 /2021</v>
      </c>
      <c r="H66" s="443" t="str">
        <f>B66</f>
        <v>fev</v>
      </c>
      <c r="I66" s="448"/>
      <c r="J66" s="456" t="str">
        <f>B66</f>
        <v>fev</v>
      </c>
      <c r="K66" s="444"/>
      <c r="L66" s="149" t="str">
        <f>F66</f>
        <v>2022 /2021</v>
      </c>
      <c r="N66" s="443" t="str">
        <f>B66</f>
        <v>fev</v>
      </c>
      <c r="O66" s="444"/>
      <c r="P66" s="149" t="str">
        <f>L66</f>
        <v>2022 /2021</v>
      </c>
    </row>
    <row r="67" spans="1:16" ht="19.5" customHeight="1" thickBot="1" x14ac:dyDescent="0.3">
      <c r="A67" s="464"/>
      <c r="B67" s="117">
        <f>B6</f>
        <v>2021</v>
      </c>
      <c r="C67" s="152">
        <f>C6</f>
        <v>2022</v>
      </c>
      <c r="D67" s="117">
        <f>B67</f>
        <v>2021</v>
      </c>
      <c r="E67" s="152">
        <f>C67</f>
        <v>2022</v>
      </c>
      <c r="F67" s="150" t="str">
        <f>F38</f>
        <v>HL</v>
      </c>
      <c r="H67" s="30">
        <f>B67</f>
        <v>2021</v>
      </c>
      <c r="I67" s="152">
        <f>C67</f>
        <v>2022</v>
      </c>
      <c r="J67" s="117">
        <f>B67</f>
        <v>2021</v>
      </c>
      <c r="K67" s="152">
        <f>C67</f>
        <v>2022</v>
      </c>
      <c r="L67" s="322">
        <f>L38</f>
        <v>1000</v>
      </c>
      <c r="N67" s="30">
        <f>B67</f>
        <v>2021</v>
      </c>
      <c r="O67" s="152">
        <f>C67</f>
        <v>2022</v>
      </c>
      <c r="P67" s="150"/>
    </row>
    <row r="68" spans="1:16" ht="20.100000000000001" customHeight="1" x14ac:dyDescent="0.25">
      <c r="A68" s="44" t="s">
        <v>119</v>
      </c>
      <c r="B68" s="45">
        <v>18102.11</v>
      </c>
      <c r="C68" s="167">
        <v>20165.600000000002</v>
      </c>
      <c r="D68" s="359">
        <f>B68/$B$96</f>
        <v>0.14529563492891615</v>
      </c>
      <c r="E68" s="308">
        <f>C68/$C$96</f>
        <v>0.14466986157661996</v>
      </c>
      <c r="F68" s="337">
        <f>(C68-B68)/B68</f>
        <v>0.11399168384238088</v>
      </c>
      <c r="H68" s="24">
        <v>6955.6189999999988</v>
      </c>
      <c r="I68" s="167">
        <v>8243.6280000000006</v>
      </c>
      <c r="J68" s="307">
        <f>H68/$H$96</f>
        <v>0.21993898477420906</v>
      </c>
      <c r="K68" s="308">
        <f>I68/$I$96</f>
        <v>0.21838994102039858</v>
      </c>
      <c r="L68" s="337">
        <f t="shared" ref="L68:L70" si="34">(I68-H68)/H68</f>
        <v>0.18517532372029033</v>
      </c>
      <c r="N68" s="47">
        <f t="shared" ref="N68:O83" si="35">(H68/B68)*10</f>
        <v>3.8424354950886936</v>
      </c>
      <c r="O68" s="163">
        <f t="shared" si="35"/>
        <v>4.0879656444638393</v>
      </c>
      <c r="P68" s="337">
        <f t="shared" ref="P68:P69" si="36">(O68-N68)/N68</f>
        <v>6.3899615150072447E-2</v>
      </c>
    </row>
    <row r="69" spans="1:16" ht="20.100000000000001" customHeight="1" x14ac:dyDescent="0.25">
      <c r="A69" s="44" t="s">
        <v>120</v>
      </c>
      <c r="B69" s="24">
        <v>13540.95</v>
      </c>
      <c r="C69" s="160">
        <v>16286.910000000003</v>
      </c>
      <c r="D69" s="359">
        <f t="shared" ref="D69:D95" si="37">B69/$B$96</f>
        <v>0.10868572380737423</v>
      </c>
      <c r="E69" s="259">
        <f t="shared" ref="E69:E95" si="38">C69/$C$96</f>
        <v>0.11684378422714264</v>
      </c>
      <c r="F69" s="337">
        <f>(C69-B69)/B69</f>
        <v>0.20278931684999965</v>
      </c>
      <c r="H69" s="24">
        <v>3807.7289999999998</v>
      </c>
      <c r="I69" s="160">
        <v>5036.2889999999998</v>
      </c>
      <c r="J69" s="258">
        <f t="shared" ref="J69:J95" si="39">H69/$H$96</f>
        <v>0.12040165663980652</v>
      </c>
      <c r="K69" s="259">
        <f t="shared" ref="K69:K95" si="40">I69/$I$96</f>
        <v>0.13342121426047876</v>
      </c>
      <c r="L69" s="337">
        <f t="shared" si="34"/>
        <v>0.32264901204891422</v>
      </c>
      <c r="N69" s="47">
        <f t="shared" si="35"/>
        <v>2.8120102356186232</v>
      </c>
      <c r="O69" s="163">
        <f t="shared" si="35"/>
        <v>3.0922311230307029</v>
      </c>
      <c r="P69" s="337">
        <f t="shared" si="36"/>
        <v>9.9651446450170211E-2</v>
      </c>
    </row>
    <row r="70" spans="1:16" ht="20.100000000000001" customHeight="1" x14ac:dyDescent="0.25">
      <c r="A70" s="44" t="s">
        <v>121</v>
      </c>
      <c r="B70" s="24">
        <v>16733.299999999996</v>
      </c>
      <c r="C70" s="160">
        <v>18901.550000000003</v>
      </c>
      <c r="D70" s="359">
        <f t="shared" si="37"/>
        <v>0.1343089533737245</v>
      </c>
      <c r="E70" s="259">
        <f t="shared" si="38"/>
        <v>0.13560145108915983</v>
      </c>
      <c r="F70" s="337">
        <f>(C70-B70)/B70</f>
        <v>0.12957695134850913</v>
      </c>
      <c r="H70" s="24">
        <v>4581.8910000000014</v>
      </c>
      <c r="I70" s="160">
        <v>4904.8450000000003</v>
      </c>
      <c r="J70" s="258">
        <f t="shared" si="39"/>
        <v>0.14488091640529563</v>
      </c>
      <c r="K70" s="259">
        <f t="shared" si="40"/>
        <v>0.12993900382989101</v>
      </c>
      <c r="L70" s="337">
        <f t="shared" si="34"/>
        <v>7.0484871857492623E-2</v>
      </c>
      <c r="N70" s="47">
        <f t="shared" ref="N70" si="41">(H70/B70)*10</f>
        <v>2.7381873270663903</v>
      </c>
      <c r="O70" s="163">
        <f t="shared" ref="O70" si="42">(I70/C70)*10</f>
        <v>2.5949432718480758</v>
      </c>
      <c r="P70" s="337">
        <f t="shared" ref="P70" si="43">(O70-N70)/N70</f>
        <v>-5.2313460734544334E-2</v>
      </c>
    </row>
    <row r="71" spans="1:16" ht="20.100000000000001" customHeight="1" x14ac:dyDescent="0.25">
      <c r="A71" s="44" t="s">
        <v>122</v>
      </c>
      <c r="B71" s="24">
        <v>9229.16</v>
      </c>
      <c r="C71" s="160">
        <v>11536.159999999998</v>
      </c>
      <c r="D71" s="359">
        <f t="shared" si="37"/>
        <v>7.4077367890293219E-2</v>
      </c>
      <c r="E71" s="259">
        <f t="shared" si="38"/>
        <v>8.2761468556638018E-2</v>
      </c>
      <c r="F71" s="337">
        <f t="shared" ref="F71:F96" si="44">(C71-B71)/B71</f>
        <v>0.24996857785540594</v>
      </c>
      <c r="H71" s="24">
        <v>3351.6749999999997</v>
      </c>
      <c r="I71" s="160">
        <v>4777.7890000000007</v>
      </c>
      <c r="J71" s="258">
        <f t="shared" si="39"/>
        <v>0.10598107757096777</v>
      </c>
      <c r="K71" s="259">
        <f t="shared" si="40"/>
        <v>0.12657304016118984</v>
      </c>
      <c r="L71" s="337">
        <f t="shared" ref="L71:L96" si="45">(I71-H71)/H71</f>
        <v>0.42549292517920179</v>
      </c>
      <c r="N71" s="47">
        <f t="shared" ref="N71" si="46">(H71/B71)*10</f>
        <v>3.6316143614370104</v>
      </c>
      <c r="O71" s="163">
        <f t="shared" si="35"/>
        <v>4.1415765731404566</v>
      </c>
      <c r="P71" s="337">
        <f t="shared" ref="P71:P96" si="47">(O71-N71)/N71</f>
        <v>0.14042300777268013</v>
      </c>
    </row>
    <row r="72" spans="1:16" ht="20.100000000000001" customHeight="1" x14ac:dyDescent="0.25">
      <c r="A72" s="44" t="s">
        <v>124</v>
      </c>
      <c r="B72" s="24">
        <v>17424.670000000002</v>
      </c>
      <c r="C72" s="160">
        <v>23777.439999999999</v>
      </c>
      <c r="D72" s="359">
        <f t="shared" si="37"/>
        <v>0.13985819835791727</v>
      </c>
      <c r="E72" s="259">
        <f t="shared" si="38"/>
        <v>0.17058153258253592</v>
      </c>
      <c r="F72" s="337">
        <f t="shared" si="44"/>
        <v>0.36458480992753356</v>
      </c>
      <c r="H72" s="24">
        <v>1899.4160000000004</v>
      </c>
      <c r="I72" s="160">
        <v>3264.3379999999997</v>
      </c>
      <c r="J72" s="258">
        <f t="shared" si="39"/>
        <v>6.0060165271256127E-2</v>
      </c>
      <c r="K72" s="259">
        <f t="shared" si="40"/>
        <v>8.6478742525820634E-2</v>
      </c>
      <c r="L72" s="337">
        <f t="shared" si="45"/>
        <v>0.71860087521638183</v>
      </c>
      <c r="N72" s="47">
        <f t="shared" si="35"/>
        <v>1.0900728679510143</v>
      </c>
      <c r="O72" s="163">
        <f t="shared" si="35"/>
        <v>1.3728719323863292</v>
      </c>
      <c r="P72" s="337">
        <f t="shared" si="47"/>
        <v>0.25943133963776749</v>
      </c>
    </row>
    <row r="73" spans="1:16" ht="20.100000000000001" customHeight="1" x14ac:dyDescent="0.25">
      <c r="A73" s="44" t="s">
        <v>123</v>
      </c>
      <c r="B73" s="24">
        <v>8532.0099999999984</v>
      </c>
      <c r="C73" s="160">
        <v>8846.2199999999993</v>
      </c>
      <c r="D73" s="359">
        <f t="shared" si="37"/>
        <v>6.8481730039750152E-2</v>
      </c>
      <c r="E73" s="259">
        <f t="shared" si="38"/>
        <v>6.3463592597112248E-2</v>
      </c>
      <c r="F73" s="337">
        <f t="shared" si="44"/>
        <v>3.6827195467422212E-2</v>
      </c>
      <c r="H73" s="24">
        <v>2529.0219999999999</v>
      </c>
      <c r="I73" s="160">
        <v>2902.3009999999999</v>
      </c>
      <c r="J73" s="258">
        <f t="shared" si="39"/>
        <v>7.9968516267443612E-2</v>
      </c>
      <c r="K73" s="259">
        <f t="shared" si="40"/>
        <v>7.6887669387003366E-2</v>
      </c>
      <c r="L73" s="337">
        <f t="shared" si="45"/>
        <v>0.14759816245173035</v>
      </c>
      <c r="N73" s="47">
        <f t="shared" si="35"/>
        <v>2.9641573322112844</v>
      </c>
      <c r="O73" s="163">
        <f t="shared" si="35"/>
        <v>3.2808374650415661</v>
      </c>
      <c r="P73" s="337">
        <f t="shared" si="47"/>
        <v>0.1068364790859586</v>
      </c>
    </row>
    <row r="74" spans="1:16" ht="20.100000000000001" customHeight="1" x14ac:dyDescent="0.25">
      <c r="A74" s="44" t="s">
        <v>125</v>
      </c>
      <c r="B74" s="24">
        <v>3898.6</v>
      </c>
      <c r="C74" s="160">
        <v>3910.6500000000005</v>
      </c>
      <c r="D74" s="359">
        <f t="shared" si="37"/>
        <v>3.1291908088829007E-2</v>
      </c>
      <c r="E74" s="259">
        <f t="shared" si="38"/>
        <v>2.8055361317025473E-2</v>
      </c>
      <c r="F74" s="337">
        <f t="shared" si="44"/>
        <v>3.0908531267636167E-3</v>
      </c>
      <c r="H74" s="24">
        <v>883.82399999999996</v>
      </c>
      <c r="I74" s="160">
        <v>1034.4059999999999</v>
      </c>
      <c r="J74" s="258">
        <f t="shared" si="39"/>
        <v>2.7946808656293651E-2</v>
      </c>
      <c r="K74" s="259">
        <f t="shared" si="40"/>
        <v>2.7403452136746876E-2</v>
      </c>
      <c r="L74" s="337">
        <f t="shared" si="45"/>
        <v>0.17037554988323467</v>
      </c>
      <c r="N74" s="47">
        <f t="shared" si="35"/>
        <v>2.2670291899656285</v>
      </c>
      <c r="O74" s="163">
        <f t="shared" si="35"/>
        <v>2.6450999194507303</v>
      </c>
      <c r="P74" s="337">
        <f t="shared" si="47"/>
        <v>0.16676923753718137</v>
      </c>
    </row>
    <row r="75" spans="1:16" ht="20.100000000000001" customHeight="1" x14ac:dyDescent="0.25">
      <c r="A75" s="44" t="s">
        <v>128</v>
      </c>
      <c r="B75" s="24">
        <v>2381.91</v>
      </c>
      <c r="C75" s="160">
        <v>1836.4899999999998</v>
      </c>
      <c r="D75" s="359">
        <f t="shared" si="37"/>
        <v>1.9118275482445674E-2</v>
      </c>
      <c r="E75" s="259">
        <f t="shared" si="38"/>
        <v>1.3175147483181594E-2</v>
      </c>
      <c r="F75" s="337">
        <f t="shared" si="44"/>
        <v>-0.22898430251352911</v>
      </c>
      <c r="H75" s="24">
        <v>740.86099999999999</v>
      </c>
      <c r="I75" s="160">
        <v>762.13099999999986</v>
      </c>
      <c r="J75" s="258">
        <f t="shared" si="39"/>
        <v>2.3426271076493022E-2</v>
      </c>
      <c r="K75" s="259">
        <f t="shared" si="40"/>
        <v>2.0190351158472623E-2</v>
      </c>
      <c r="L75" s="337">
        <f t="shared" si="45"/>
        <v>2.8709838957645048E-2</v>
      </c>
      <c r="N75" s="47">
        <f t="shared" si="35"/>
        <v>3.1103652111120912</v>
      </c>
      <c r="O75" s="163">
        <f t="shared" si="35"/>
        <v>4.1499327521522034</v>
      </c>
      <c r="P75" s="337">
        <f t="shared" si="47"/>
        <v>0.33422684169889538</v>
      </c>
    </row>
    <row r="76" spans="1:16" ht="20.100000000000001" customHeight="1" x14ac:dyDescent="0.25">
      <c r="A76" s="44" t="s">
        <v>192</v>
      </c>
      <c r="B76" s="24">
        <v>5195.38</v>
      </c>
      <c r="C76" s="160">
        <v>7646.880000000001</v>
      </c>
      <c r="D76" s="359">
        <f t="shared" si="37"/>
        <v>4.170044463308379E-2</v>
      </c>
      <c r="E76" s="259">
        <f t="shared" si="38"/>
        <v>5.4859417577112692E-2</v>
      </c>
      <c r="F76" s="337">
        <f t="shared" si="44"/>
        <v>0.47186153852076285</v>
      </c>
      <c r="H76" s="24">
        <v>274.464</v>
      </c>
      <c r="I76" s="160">
        <v>632.029</v>
      </c>
      <c r="J76" s="258">
        <f t="shared" si="39"/>
        <v>8.6786429097206914E-3</v>
      </c>
      <c r="K76" s="259">
        <f t="shared" si="40"/>
        <v>1.6743692950868413E-2</v>
      </c>
      <c r="L76" s="337">
        <f t="shared" si="45"/>
        <v>1.3027755916987291</v>
      </c>
      <c r="N76" s="47">
        <f t="shared" si="35"/>
        <v>0.52828474529293334</v>
      </c>
      <c r="O76" s="163">
        <f t="shared" si="35"/>
        <v>0.82651878936245882</v>
      </c>
      <c r="P76" s="337">
        <f t="shared" si="47"/>
        <v>0.56453275762137523</v>
      </c>
    </row>
    <row r="77" spans="1:16" ht="20.100000000000001" customHeight="1" x14ac:dyDescent="0.25">
      <c r="A77" s="44" t="s">
        <v>126</v>
      </c>
      <c r="B77" s="24">
        <v>3076.35</v>
      </c>
      <c r="C77" s="160">
        <v>2013.9</v>
      </c>
      <c r="D77" s="359">
        <f t="shared" si="37"/>
        <v>2.4692161660357339E-2</v>
      </c>
      <c r="E77" s="259">
        <f t="shared" si="38"/>
        <v>1.4447903074004986E-2</v>
      </c>
      <c r="F77" s="337">
        <f t="shared" si="44"/>
        <v>-0.34536057340679699</v>
      </c>
      <c r="H77" s="24">
        <v>1009.494</v>
      </c>
      <c r="I77" s="160">
        <v>563.53</v>
      </c>
      <c r="J77" s="258">
        <f t="shared" si="39"/>
        <v>3.1920535828034204E-2</v>
      </c>
      <c r="K77" s="259">
        <f t="shared" si="40"/>
        <v>1.4929019536449872E-2</v>
      </c>
      <c r="L77" s="337">
        <f t="shared" si="45"/>
        <v>-0.44176983716594653</v>
      </c>
      <c r="N77" s="47">
        <f t="shared" si="35"/>
        <v>3.2814666731678779</v>
      </c>
      <c r="O77" s="163">
        <f t="shared" si="35"/>
        <v>2.7982024926759026</v>
      </c>
      <c r="P77" s="337">
        <f t="shared" si="47"/>
        <v>-0.14727078731091894</v>
      </c>
    </row>
    <row r="78" spans="1:16" ht="20.100000000000001" customHeight="1" x14ac:dyDescent="0.25">
      <c r="A78" s="44" t="s">
        <v>132</v>
      </c>
      <c r="B78" s="24">
        <v>697.02</v>
      </c>
      <c r="C78" s="160">
        <v>1925.3199999999997</v>
      </c>
      <c r="D78" s="359">
        <f t="shared" si="37"/>
        <v>5.5945944123725428E-3</v>
      </c>
      <c r="E78" s="259">
        <f t="shared" si="38"/>
        <v>1.3812422040043335E-2</v>
      </c>
      <c r="F78" s="337">
        <f t="shared" si="44"/>
        <v>1.762216292215431</v>
      </c>
      <c r="H78" s="24">
        <v>313.07800000000003</v>
      </c>
      <c r="I78" s="160">
        <v>481.07299999999998</v>
      </c>
      <c r="J78" s="258">
        <f t="shared" si="39"/>
        <v>9.8996304247170302E-3</v>
      </c>
      <c r="K78" s="259">
        <f t="shared" si="40"/>
        <v>1.2744571212639166E-2</v>
      </c>
      <c r="L78" s="337">
        <f t="shared" si="45"/>
        <v>0.53659152032400848</v>
      </c>
      <c r="N78" s="47">
        <f t="shared" si="35"/>
        <v>4.4916645146480736</v>
      </c>
      <c r="O78" s="163">
        <f t="shared" si="35"/>
        <v>2.4986651569609211</v>
      </c>
      <c r="P78" s="337">
        <f t="shared" si="47"/>
        <v>-0.44371064472594657</v>
      </c>
    </row>
    <row r="79" spans="1:16" ht="20.100000000000001" customHeight="1" x14ac:dyDescent="0.25">
      <c r="A79" s="44" t="s">
        <v>127</v>
      </c>
      <c r="B79" s="24">
        <v>3844.0699999999997</v>
      </c>
      <c r="C79" s="160">
        <v>2339.5200000000004</v>
      </c>
      <c r="D79" s="359">
        <f t="shared" si="37"/>
        <v>3.0854225908537661E-2</v>
      </c>
      <c r="E79" s="259">
        <f t="shared" si="38"/>
        <v>1.6783930780920674E-2</v>
      </c>
      <c r="F79" s="337">
        <f t="shared" si="44"/>
        <v>-0.3913950578423388</v>
      </c>
      <c r="H79" s="24">
        <v>935.22000000000014</v>
      </c>
      <c r="I79" s="160">
        <v>477.75200000000001</v>
      </c>
      <c r="J79" s="258">
        <f t="shared" si="39"/>
        <v>2.9571967259928392E-2</v>
      </c>
      <c r="K79" s="259">
        <f t="shared" si="40"/>
        <v>1.2656591382141147E-2</v>
      </c>
      <c r="L79" s="337">
        <f t="shared" si="45"/>
        <v>-0.48915549282521764</v>
      </c>
      <c r="N79" s="47">
        <f t="shared" si="35"/>
        <v>2.4328901398777862</v>
      </c>
      <c r="O79" s="163">
        <f t="shared" si="35"/>
        <v>2.0420941047736285</v>
      </c>
      <c r="P79" s="337">
        <f t="shared" si="47"/>
        <v>-0.16063036661564545</v>
      </c>
    </row>
    <row r="80" spans="1:16" ht="20.100000000000001" customHeight="1" x14ac:dyDescent="0.25">
      <c r="A80" s="44" t="s">
        <v>133</v>
      </c>
      <c r="B80" s="24">
        <v>78.27</v>
      </c>
      <c r="C80" s="160">
        <v>201.42000000000004</v>
      </c>
      <c r="D80" s="359">
        <f t="shared" si="37"/>
        <v>6.2823004312128619E-4</v>
      </c>
      <c r="E80" s="259">
        <f t="shared" si="38"/>
        <v>1.4450055301485102E-3</v>
      </c>
      <c r="F80" s="337">
        <f t="shared" si="44"/>
        <v>1.573399770026831</v>
      </c>
      <c r="H80" s="24">
        <v>177.56299999999996</v>
      </c>
      <c r="I80" s="160">
        <v>465.74599999999992</v>
      </c>
      <c r="J80" s="258">
        <f t="shared" si="39"/>
        <v>5.6146010805742646E-3</v>
      </c>
      <c r="K80" s="259">
        <f t="shared" si="40"/>
        <v>1.2338528797088676E-2</v>
      </c>
      <c r="L80" s="337">
        <f t="shared" si="45"/>
        <v>1.6229901499749388</v>
      </c>
      <c r="N80" s="47">
        <f t="shared" si="35"/>
        <v>22.685958860355179</v>
      </c>
      <c r="O80" s="163">
        <f t="shared" si="35"/>
        <v>23.12312580677191</v>
      </c>
      <c r="P80" s="337">
        <f t="shared" si="47"/>
        <v>1.9270375526454019E-2</v>
      </c>
    </row>
    <row r="81" spans="1:16" ht="20.100000000000001" customHeight="1" x14ac:dyDescent="0.25">
      <c r="A81" s="44" t="s">
        <v>204</v>
      </c>
      <c r="B81" s="24">
        <v>101.81</v>
      </c>
      <c r="C81" s="160">
        <v>534.98</v>
      </c>
      <c r="D81" s="359">
        <f t="shared" si="37"/>
        <v>8.1717261645813412E-4</v>
      </c>
      <c r="E81" s="259">
        <f t="shared" si="38"/>
        <v>3.8379955243712134E-3</v>
      </c>
      <c r="F81" s="337">
        <f t="shared" si="44"/>
        <v>4.254690109026618</v>
      </c>
      <c r="H81" s="24">
        <v>39.849000000000004</v>
      </c>
      <c r="I81" s="160">
        <v>427.92499999999995</v>
      </c>
      <c r="J81" s="258">
        <f t="shared" si="39"/>
        <v>1.2600386255008302E-3</v>
      </c>
      <c r="K81" s="259">
        <f t="shared" si="40"/>
        <v>1.1336576021037588E-2</v>
      </c>
      <c r="L81" s="337">
        <f>(I81-H81)/H81</f>
        <v>9.7386634545408892</v>
      </c>
      <c r="N81" s="47">
        <f t="shared" si="35"/>
        <v>3.9140555937530697</v>
      </c>
      <c r="O81" s="163">
        <f t="shared" si="35"/>
        <v>7.9988971550338315</v>
      </c>
      <c r="P81" s="337">
        <f>(O81-N81)/N81</f>
        <v>1.0436340167983997</v>
      </c>
    </row>
    <row r="82" spans="1:16" ht="20.100000000000001" customHeight="1" x14ac:dyDescent="0.25">
      <c r="A82" s="44" t="s">
        <v>203</v>
      </c>
      <c r="B82" s="24">
        <v>3484.2700000000004</v>
      </c>
      <c r="C82" s="160">
        <v>3241.4</v>
      </c>
      <c r="D82" s="359">
        <f t="shared" si="37"/>
        <v>2.7966310110466391E-2</v>
      </c>
      <c r="E82" s="259">
        <f t="shared" si="38"/>
        <v>2.3254100513471255E-2</v>
      </c>
      <c r="F82" s="337">
        <f>(C82-B82)/B82</f>
        <v>-6.9704701415217632E-2</v>
      </c>
      <c r="H82" s="24">
        <v>312.93500000000012</v>
      </c>
      <c r="I82" s="160">
        <v>367.13500000000005</v>
      </c>
      <c r="J82" s="258">
        <f t="shared" si="39"/>
        <v>9.8951087171849344E-3</v>
      </c>
      <c r="K82" s="259">
        <f t="shared" si="40"/>
        <v>9.7261291990036469E-3</v>
      </c>
      <c r="L82" s="337">
        <f>(I82-H82)/H82</f>
        <v>0.17319890712128688</v>
      </c>
      <c r="N82" s="47">
        <f t="shared" si="35"/>
        <v>0.89813648196035345</v>
      </c>
      <c r="O82" s="163">
        <f t="shared" si="35"/>
        <v>1.1326433022767941</v>
      </c>
      <c r="P82" s="337">
        <f>(O82-N82)/N82</f>
        <v>0.26110376877753033</v>
      </c>
    </row>
    <row r="83" spans="1:16" ht="20.100000000000001" customHeight="1" x14ac:dyDescent="0.25">
      <c r="A83" s="44" t="s">
        <v>129</v>
      </c>
      <c r="B83" s="24">
        <v>759.92000000000007</v>
      </c>
      <c r="C83" s="160">
        <v>442.43</v>
      </c>
      <c r="D83" s="359">
        <f t="shared" si="37"/>
        <v>6.099457957949762E-3</v>
      </c>
      <c r="E83" s="259">
        <f t="shared" si="38"/>
        <v>3.174033346756058E-3</v>
      </c>
      <c r="F83" s="337">
        <f>(C83-B83)/B83</f>
        <v>-0.41779397831350673</v>
      </c>
      <c r="H83" s="24">
        <v>406.43899999999996</v>
      </c>
      <c r="I83" s="160">
        <v>306.50600000000009</v>
      </c>
      <c r="J83" s="258">
        <f t="shared" si="39"/>
        <v>1.2851736277194707E-2</v>
      </c>
      <c r="K83" s="259">
        <f t="shared" si="40"/>
        <v>8.1199475840489522E-3</v>
      </c>
      <c r="L83" s="337">
        <f>(I83-H83)/H83</f>
        <v>-0.24587453467802028</v>
      </c>
      <c r="N83" s="47">
        <f t="shared" si="35"/>
        <v>5.3484445731129586</v>
      </c>
      <c r="O83" s="163">
        <f t="shared" si="35"/>
        <v>6.9277851863571662</v>
      </c>
      <c r="P83" s="337">
        <f>(O83-N83)/N83</f>
        <v>0.2952897036988425</v>
      </c>
    </row>
    <row r="84" spans="1:16" ht="20.100000000000001" customHeight="1" x14ac:dyDescent="0.25">
      <c r="A84" s="44" t="s">
        <v>206</v>
      </c>
      <c r="B84" s="24">
        <v>65.97</v>
      </c>
      <c r="C84" s="160">
        <v>1479.23</v>
      </c>
      <c r="D84" s="359">
        <f t="shared" si="37"/>
        <v>5.2950473929617037E-4</v>
      </c>
      <c r="E84" s="259">
        <f t="shared" si="38"/>
        <v>1.0612131518029888E-2</v>
      </c>
      <c r="F84" s="337">
        <f>(C84-B84)/B84</f>
        <v>21.422767924814309</v>
      </c>
      <c r="H84" s="24">
        <v>18.407</v>
      </c>
      <c r="I84" s="160">
        <v>298.02499999999998</v>
      </c>
      <c r="J84" s="258">
        <f t="shared" si="39"/>
        <v>5.8203545834509729E-4</v>
      </c>
      <c r="K84" s="259">
        <f t="shared" si="40"/>
        <v>7.8952691912595133E-3</v>
      </c>
      <c r="L84" s="337">
        <f>(I84-H84)/H84</f>
        <v>15.190851306568153</v>
      </c>
      <c r="N84" s="47">
        <f t="shared" ref="N84:N85" si="48">(H84/B84)*10</f>
        <v>2.7902076701530998</v>
      </c>
      <c r="O84" s="163">
        <f t="shared" ref="O84:O85" si="49">(I84/C84)*10</f>
        <v>2.0147306368854063</v>
      </c>
      <c r="P84" s="337">
        <f t="shared" ref="P84:P85" si="50">(O84-N84)/N84</f>
        <v>-0.2779280702160577</v>
      </c>
    </row>
    <row r="85" spans="1:16" ht="20.100000000000001" customHeight="1" x14ac:dyDescent="0.25">
      <c r="A85" s="44" t="s">
        <v>134</v>
      </c>
      <c r="B85" s="24">
        <v>480.65</v>
      </c>
      <c r="C85" s="160">
        <v>1076.7499999999998</v>
      </c>
      <c r="D85" s="359">
        <f t="shared" si="37"/>
        <v>3.8579119742717031E-3</v>
      </c>
      <c r="E85" s="259">
        <f t="shared" si="38"/>
        <v>7.7247031307090047E-3</v>
      </c>
      <c r="F85" s="337">
        <f t="shared" si="44"/>
        <v>1.2401955685009878</v>
      </c>
      <c r="H85" s="24">
        <v>178.66200000000003</v>
      </c>
      <c r="I85" s="160">
        <v>270.35500000000002</v>
      </c>
      <c r="J85" s="258">
        <f t="shared" si="39"/>
        <v>5.6493518258734065E-3</v>
      </c>
      <c r="K85" s="259">
        <f t="shared" si="40"/>
        <v>7.1622363969565169E-3</v>
      </c>
      <c r="L85" s="337">
        <f t="shared" si="45"/>
        <v>0.51322049456515639</v>
      </c>
      <c r="N85" s="47">
        <f t="shared" si="48"/>
        <v>3.7170914386767926</v>
      </c>
      <c r="O85" s="163">
        <f t="shared" si="49"/>
        <v>2.5108428140236834</v>
      </c>
      <c r="P85" s="337">
        <f t="shared" si="50"/>
        <v>-0.324514111248904</v>
      </c>
    </row>
    <row r="86" spans="1:16" ht="20.100000000000001" customHeight="1" x14ac:dyDescent="0.25">
      <c r="A86" s="44" t="s">
        <v>205</v>
      </c>
      <c r="B86" s="24">
        <v>2406.02</v>
      </c>
      <c r="C86" s="160">
        <v>1301.4899999999998</v>
      </c>
      <c r="D86" s="359">
        <f t="shared" si="37"/>
        <v>1.9311793130837831E-2</v>
      </c>
      <c r="E86" s="259">
        <f t="shared" si="38"/>
        <v>9.3370084769783725E-3</v>
      </c>
      <c r="F86" s="337">
        <f t="shared" si="44"/>
        <v>-0.45906933441949782</v>
      </c>
      <c r="H86" s="24">
        <v>386.649</v>
      </c>
      <c r="I86" s="160">
        <v>258.62500000000006</v>
      </c>
      <c r="J86" s="258">
        <f t="shared" si="39"/>
        <v>1.2225969899151057E-2</v>
      </c>
      <c r="K86" s="259">
        <f t="shared" si="40"/>
        <v>6.8514855954684749E-3</v>
      </c>
      <c r="L86" s="337">
        <f t="shared" si="45"/>
        <v>-0.33111168010262521</v>
      </c>
      <c r="N86" s="47">
        <f t="shared" ref="N86:O96" si="51">(H86/B86)*10</f>
        <v>1.6070065917989043</v>
      </c>
      <c r="O86" s="163">
        <f t="shared" si="51"/>
        <v>1.9871455024625628</v>
      </c>
      <c r="P86" s="337">
        <f t="shared" si="47"/>
        <v>0.23655093426724907</v>
      </c>
    </row>
    <row r="87" spans="1:16" ht="20.100000000000001" customHeight="1" x14ac:dyDescent="0.25">
      <c r="A87" s="44" t="s">
        <v>210</v>
      </c>
      <c r="B87" s="24">
        <v>258.36</v>
      </c>
      <c r="C87" s="160">
        <v>380.06999999999994</v>
      </c>
      <c r="D87" s="359">
        <f t="shared" si="37"/>
        <v>2.0737129671753612E-3</v>
      </c>
      <c r="E87" s="259">
        <f t="shared" si="38"/>
        <v>2.72665699455637E-3</v>
      </c>
      <c r="F87" s="337">
        <f t="shared" si="44"/>
        <v>0.47108685555039448</v>
      </c>
      <c r="H87" s="24">
        <v>83.115000000000009</v>
      </c>
      <c r="I87" s="160">
        <v>176.42400000000001</v>
      </c>
      <c r="J87" s="258">
        <f t="shared" si="39"/>
        <v>2.6281239267861556E-3</v>
      </c>
      <c r="K87" s="259">
        <f t="shared" si="40"/>
        <v>4.6738192158334649E-3</v>
      </c>
      <c r="L87" s="337">
        <f t="shared" si="45"/>
        <v>1.1226493412741381</v>
      </c>
      <c r="N87" s="47">
        <f t="shared" ref="N87:N91" si="52">(H87/B87)*10</f>
        <v>3.2170227589410128</v>
      </c>
      <c r="O87" s="163">
        <f t="shared" ref="O87:O91" si="53">(I87/C87)*10</f>
        <v>4.6418817586234127</v>
      </c>
      <c r="P87" s="337">
        <f t="shared" ref="P87:P91" si="54">(O87-N87)/N87</f>
        <v>0.44291231565655398</v>
      </c>
    </row>
    <row r="88" spans="1:16" ht="20.100000000000001" customHeight="1" x14ac:dyDescent="0.25">
      <c r="A88" s="44" t="s">
        <v>211</v>
      </c>
      <c r="B88" s="24">
        <v>162.9</v>
      </c>
      <c r="C88" s="160">
        <v>288</v>
      </c>
      <c r="D88" s="359">
        <f t="shared" si="37"/>
        <v>1.3075082921228764E-3</v>
      </c>
      <c r="E88" s="259">
        <f t="shared" si="38"/>
        <v>2.0661383809093973E-3</v>
      </c>
      <c r="F88" s="337">
        <f t="shared" si="44"/>
        <v>0.7679558011049723</v>
      </c>
      <c r="H88" s="24">
        <v>122.574</v>
      </c>
      <c r="I88" s="160">
        <v>173.59199999999998</v>
      </c>
      <c r="J88" s="258">
        <f t="shared" si="39"/>
        <v>3.8758306226539876E-3</v>
      </c>
      <c r="K88" s="259">
        <f t="shared" si="40"/>
        <v>4.5987939583898036E-3</v>
      </c>
      <c r="L88" s="337">
        <f t="shared" si="45"/>
        <v>0.41622203729991669</v>
      </c>
      <c r="N88" s="47">
        <f t="shared" si="52"/>
        <v>7.5244935543278082</v>
      </c>
      <c r="O88" s="163">
        <f t="shared" si="53"/>
        <v>6.027499999999999</v>
      </c>
      <c r="P88" s="337">
        <f t="shared" si="54"/>
        <v>-0.19894941015223466</v>
      </c>
    </row>
    <row r="89" spans="1:16" ht="20.100000000000001" customHeight="1" x14ac:dyDescent="0.25">
      <c r="A89" s="44" t="s">
        <v>209</v>
      </c>
      <c r="B89" s="24">
        <v>5843.829999999999</v>
      </c>
      <c r="C89" s="160">
        <v>3731.0700000000006</v>
      </c>
      <c r="D89" s="359">
        <f t="shared" si="37"/>
        <v>4.6905194492059099E-2</v>
      </c>
      <c r="E89" s="259">
        <f t="shared" si="38"/>
        <v>2.6767037947429261E-2</v>
      </c>
      <c r="F89" s="337">
        <f t="shared" si="44"/>
        <v>-0.36153686880008468</v>
      </c>
      <c r="H89" s="24">
        <v>306.47299999999996</v>
      </c>
      <c r="I89" s="160">
        <v>159.25899999999999</v>
      </c>
      <c r="J89" s="258">
        <f t="shared" si="39"/>
        <v>9.6907781292658746E-3</v>
      </c>
      <c r="K89" s="259">
        <f t="shared" si="40"/>
        <v>4.2190845604590174E-3</v>
      </c>
      <c r="L89" s="337">
        <f t="shared" si="45"/>
        <v>-0.48034900301168454</v>
      </c>
      <c r="N89" s="47">
        <f t="shared" si="52"/>
        <v>0.52443859592082598</v>
      </c>
      <c r="O89" s="163">
        <f t="shared" si="53"/>
        <v>0.42684538215578893</v>
      </c>
      <c r="P89" s="337">
        <f t="shared" si="54"/>
        <v>-0.18609083031671186</v>
      </c>
    </row>
    <row r="90" spans="1:16" ht="20.100000000000001" customHeight="1" x14ac:dyDescent="0.25">
      <c r="A90" s="44" t="s">
        <v>213</v>
      </c>
      <c r="B90" s="24">
        <v>90.27</v>
      </c>
      <c r="C90" s="160">
        <v>533.36</v>
      </c>
      <c r="D90" s="359">
        <f t="shared" si="37"/>
        <v>7.2454741270676511E-4</v>
      </c>
      <c r="E90" s="259">
        <f t="shared" si="38"/>
        <v>3.8263734959785981E-3</v>
      </c>
      <c r="F90" s="337">
        <f t="shared" si="44"/>
        <v>4.9084967320261441</v>
      </c>
      <c r="H90" s="24">
        <v>36.058</v>
      </c>
      <c r="I90" s="160">
        <v>139.58100000000002</v>
      </c>
      <c r="J90" s="258">
        <f t="shared" si="39"/>
        <v>1.1401659454016145E-3</v>
      </c>
      <c r="K90" s="259">
        <f t="shared" si="40"/>
        <v>3.6977755858910973E-3</v>
      </c>
      <c r="L90" s="337">
        <f t="shared" si="45"/>
        <v>2.8710133673525995</v>
      </c>
      <c r="N90" s="47">
        <f t="shared" si="52"/>
        <v>3.9944610612606626</v>
      </c>
      <c r="O90" s="163">
        <f t="shared" si="53"/>
        <v>2.6170128993550321</v>
      </c>
      <c r="P90" s="337">
        <f t="shared" si="54"/>
        <v>-0.34483955176443859</v>
      </c>
    </row>
    <row r="91" spans="1:16" ht="20.100000000000001" customHeight="1" x14ac:dyDescent="0.25">
      <c r="A91" s="44" t="s">
        <v>208</v>
      </c>
      <c r="B91" s="24">
        <v>2.0699999999999998</v>
      </c>
      <c r="C91" s="160">
        <v>77.41</v>
      </c>
      <c r="D91" s="359">
        <f t="shared" si="37"/>
        <v>1.6614746253495112E-5</v>
      </c>
      <c r="E91" s="259">
        <f t="shared" si="38"/>
        <v>5.5534643078540438E-4</v>
      </c>
      <c r="F91" s="337">
        <f t="shared" si="44"/>
        <v>36.396135265700487</v>
      </c>
      <c r="H91" s="24">
        <v>56.246000000000002</v>
      </c>
      <c r="I91" s="160">
        <v>131.30600000000001</v>
      </c>
      <c r="J91" s="258">
        <f t="shared" si="39"/>
        <v>1.7785172157374011E-3</v>
      </c>
      <c r="K91" s="259">
        <f t="shared" si="40"/>
        <v>3.4785545388055423E-3</v>
      </c>
      <c r="L91" s="337">
        <f t="shared" si="45"/>
        <v>1.3344948974149273</v>
      </c>
      <c r="N91" s="47">
        <f t="shared" si="52"/>
        <v>271.71980676328508</v>
      </c>
      <c r="O91" s="163">
        <f t="shared" si="53"/>
        <v>16.962407957628216</v>
      </c>
      <c r="P91" s="337">
        <f t="shared" si="54"/>
        <v>-0.93757389952656123</v>
      </c>
    </row>
    <row r="92" spans="1:16" ht="20.100000000000001" customHeight="1" x14ac:dyDescent="0.25">
      <c r="A92" s="44" t="s">
        <v>130</v>
      </c>
      <c r="B92" s="24">
        <v>1868.7099999999998</v>
      </c>
      <c r="C92" s="160">
        <v>446.55999999999995</v>
      </c>
      <c r="D92" s="359">
        <f t="shared" si="37"/>
        <v>1.4999102643173357E-2</v>
      </c>
      <c r="E92" s="259">
        <f t="shared" si="38"/>
        <v>3.2036623450656266E-3</v>
      </c>
      <c r="F92" s="337">
        <f t="shared" si="44"/>
        <v>-0.76103301207785046</v>
      </c>
      <c r="H92" s="24">
        <v>431.00499999999994</v>
      </c>
      <c r="I92" s="160">
        <v>127.94600000000001</v>
      </c>
      <c r="J92" s="258">
        <f t="shared" si="39"/>
        <v>1.3628521362743989E-2</v>
      </c>
      <c r="K92" s="259">
        <f t="shared" si="40"/>
        <v>3.3895415214995044E-3</v>
      </c>
      <c r="L92" s="337">
        <f t="shared" si="45"/>
        <v>-0.70314497511629781</v>
      </c>
      <c r="N92" s="47">
        <f t="shared" ref="N92:N94" si="55">(H92/B92)*10</f>
        <v>2.306430639318032</v>
      </c>
      <c r="O92" s="163">
        <f t="shared" ref="O92:O94" si="56">(I92/C92)*10</f>
        <v>2.8651469007524186</v>
      </c>
      <c r="P92" s="337">
        <f t="shared" ref="P92:P94" si="57">(O92-N92)/N92</f>
        <v>0.24224281966683742</v>
      </c>
    </row>
    <row r="93" spans="1:16" ht="20.100000000000001" customHeight="1" x14ac:dyDescent="0.25">
      <c r="A93" s="44" t="s">
        <v>135</v>
      </c>
      <c r="B93" s="24">
        <v>134.69000000000003</v>
      </c>
      <c r="C93" s="160">
        <v>132.46</v>
      </c>
      <c r="D93" s="359">
        <f t="shared" si="37"/>
        <v>1.0810822091223465E-3</v>
      </c>
      <c r="E93" s="259">
        <f t="shared" si="38"/>
        <v>9.5028017338631525E-4</v>
      </c>
      <c r="F93" s="337">
        <f t="shared" si="44"/>
        <v>-1.6556537233647767E-2</v>
      </c>
      <c r="H93" s="24">
        <v>143.839</v>
      </c>
      <c r="I93" s="160">
        <v>125.435</v>
      </c>
      <c r="J93" s="258">
        <f t="shared" si="39"/>
        <v>4.5482369909762834E-3</v>
      </c>
      <c r="K93" s="259">
        <f t="shared" si="40"/>
        <v>3.3230201862449026E-3</v>
      </c>
      <c r="L93" s="337">
        <f t="shared" si="45"/>
        <v>-0.12794860920890716</v>
      </c>
      <c r="N93" s="47">
        <f t="shared" ref="N93" si="58">(H93/B93)*10</f>
        <v>10.679263493949067</v>
      </c>
      <c r="O93" s="163">
        <f t="shared" ref="O93" si="59">(I93/C93)*10</f>
        <v>9.4696512154612709</v>
      </c>
      <c r="P93" s="337">
        <f t="shared" ref="P93" si="60">(O93-N93)/N93</f>
        <v>-0.11326738769702327</v>
      </c>
    </row>
    <row r="94" spans="1:16" ht="20.100000000000001" customHeight="1" x14ac:dyDescent="0.25">
      <c r="A94" s="44" t="s">
        <v>215</v>
      </c>
      <c r="B94" s="24">
        <v>319.68</v>
      </c>
      <c r="C94" s="160">
        <v>447.52000000000004</v>
      </c>
      <c r="D94" s="359">
        <f t="shared" si="37"/>
        <v>2.5658947257571584E-3</v>
      </c>
      <c r="E94" s="259">
        <f t="shared" si="38"/>
        <v>3.2105494730019918E-3</v>
      </c>
      <c r="F94" s="337">
        <f t="shared" si="44"/>
        <v>0.39989989989989999</v>
      </c>
      <c r="H94" s="24">
        <v>66.262</v>
      </c>
      <c r="I94" s="160">
        <v>93.841000000000022</v>
      </c>
      <c r="J94" s="258">
        <f t="shared" si="39"/>
        <v>2.0952264649786948E-3</v>
      </c>
      <c r="K94" s="259">
        <f t="shared" si="40"/>
        <v>2.4860329038737831E-3</v>
      </c>
      <c r="L94" s="337">
        <f t="shared" si="45"/>
        <v>0.41621140321753075</v>
      </c>
      <c r="N94" s="47">
        <f t="shared" si="55"/>
        <v>2.0727602602602602</v>
      </c>
      <c r="O94" s="163">
        <f t="shared" si="56"/>
        <v>2.0969118698605653</v>
      </c>
      <c r="P94" s="337">
        <f t="shared" si="57"/>
        <v>1.1651906910484974E-2</v>
      </c>
    </row>
    <row r="95" spans="1:16" ht="20.100000000000001" customHeight="1" thickBot="1" x14ac:dyDescent="0.3">
      <c r="A95" s="13" t="s">
        <v>17</v>
      </c>
      <c r="B95" s="24">
        <f>B96-SUM(B68:B94)</f>
        <v>5875.1699999999837</v>
      </c>
      <c r="C95" s="160">
        <f>C96-SUM(C68:C94)</f>
        <v>5889.6800000000512</v>
      </c>
      <c r="D95" s="359">
        <f t="shared" si="37"/>
        <v>4.7156743355626383E-2</v>
      </c>
      <c r="E95" s="259">
        <f t="shared" si="38"/>
        <v>4.2253103816925576E-2</v>
      </c>
      <c r="F95" s="337">
        <f t="shared" si="44"/>
        <v>2.469715769938157E-3</v>
      </c>
      <c r="H95" s="24">
        <f>H96-SUM(H68:H94)</f>
        <v>1576.8520000000062</v>
      </c>
      <c r="I95" s="160">
        <f>I96-SUM(I68:I94)</f>
        <v>1145.4760000000097</v>
      </c>
      <c r="J95" s="258">
        <f t="shared" si="39"/>
        <v>4.9860584373465903E-2</v>
      </c>
      <c r="K95" s="259">
        <f t="shared" si="40"/>
        <v>3.0345915182039288E-2</v>
      </c>
      <c r="L95" s="337">
        <f t="shared" si="45"/>
        <v>-0.27356784276520235</v>
      </c>
      <c r="N95" s="47">
        <f t="shared" si="51"/>
        <v>2.6839257417232365</v>
      </c>
      <c r="O95" s="163">
        <f t="shared" si="51"/>
        <v>1.9448866491897687</v>
      </c>
      <c r="P95" s="337">
        <f t="shared" si="47"/>
        <v>-0.27535750376571955</v>
      </c>
    </row>
    <row r="96" spans="1:16" s="2" customFormat="1" ht="26.25" customHeight="1" thickBot="1" x14ac:dyDescent="0.3">
      <c r="A96" s="17" t="s">
        <v>18</v>
      </c>
      <c r="B96" s="22">
        <v>124588.12000000002</v>
      </c>
      <c r="C96" s="165">
        <v>139390.47000000003</v>
      </c>
      <c r="D96" s="305">
        <f>SUM(D68:D95)</f>
        <v>0.99999999999999967</v>
      </c>
      <c r="E96" s="306">
        <f>SUM(E68:E95)</f>
        <v>1</v>
      </c>
      <c r="F96" s="362">
        <f t="shared" si="44"/>
        <v>0.1188102846403012</v>
      </c>
      <c r="H96" s="22">
        <v>31625.221000000009</v>
      </c>
      <c r="I96" s="165">
        <v>37747.288000000008</v>
      </c>
      <c r="J96" s="367">
        <f>SUM(J68:J95)</f>
        <v>0.99999999999999956</v>
      </c>
      <c r="K96" s="305">
        <f>SUM(K68:K95)</f>
        <v>1</v>
      </c>
      <c r="L96" s="362">
        <f t="shared" si="45"/>
        <v>0.19358179346794122</v>
      </c>
      <c r="N96" s="43">
        <f t="shared" si="51"/>
        <v>2.5383817493995413</v>
      </c>
      <c r="O96" s="170">
        <f t="shared" si="51"/>
        <v>2.7080250177791925</v>
      </c>
      <c r="P96" s="362">
        <f t="shared" si="47"/>
        <v>6.6831266975418718E-2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168</v>
      </c>
      <c r="B1" s="5"/>
    </row>
    <row r="3" spans="1:19" ht="15.75" thickBot="1" x14ac:dyDescent="0.3"/>
    <row r="4" spans="1:19" x14ac:dyDescent="0.25">
      <c r="A4" s="434" t="s">
        <v>16</v>
      </c>
      <c r="B4" s="452"/>
      <c r="C4" s="452"/>
      <c r="D4" s="452"/>
      <c r="E4" s="455" t="s">
        <v>1</v>
      </c>
      <c r="F4" s="451"/>
      <c r="G4" s="446" t="s">
        <v>105</v>
      </c>
      <c r="H4" s="446"/>
      <c r="I4" s="148" t="s">
        <v>0</v>
      </c>
      <c r="K4" s="447" t="s">
        <v>19</v>
      </c>
      <c r="L4" s="451"/>
      <c r="M4" s="446" t="s">
        <v>105</v>
      </c>
      <c r="N4" s="446"/>
      <c r="O4" s="148" t="s">
        <v>0</v>
      </c>
      <c r="P4"/>
      <c r="Q4" s="445" t="s">
        <v>22</v>
      </c>
      <c r="R4" s="446"/>
      <c r="S4" s="148" t="s">
        <v>0</v>
      </c>
    </row>
    <row r="5" spans="1:19" x14ac:dyDescent="0.25">
      <c r="A5" s="453"/>
      <c r="B5" s="454"/>
      <c r="C5" s="454"/>
      <c r="D5" s="454"/>
      <c r="E5" s="456" t="s">
        <v>160</v>
      </c>
      <c r="F5" s="444"/>
      <c r="G5" s="448" t="str">
        <f>E5</f>
        <v>jan-fev</v>
      </c>
      <c r="H5" s="448"/>
      <c r="I5" s="149" t="s">
        <v>169</v>
      </c>
      <c r="K5" s="443" t="str">
        <f>E5</f>
        <v>jan-fev</v>
      </c>
      <c r="L5" s="444"/>
      <c r="M5" s="457" t="str">
        <f>E5</f>
        <v>jan-fev</v>
      </c>
      <c r="N5" s="450"/>
      <c r="O5" s="149" t="str">
        <f>I5</f>
        <v>2022/2021</v>
      </c>
      <c r="P5"/>
      <c r="Q5" s="443" t="str">
        <f>E5</f>
        <v>jan-fev</v>
      </c>
      <c r="R5" s="444"/>
      <c r="S5" s="149" t="str">
        <f>O5</f>
        <v>2022/2021</v>
      </c>
    </row>
    <row r="6" spans="1:19" ht="15.75" thickBot="1" x14ac:dyDescent="0.3">
      <c r="A6" s="435"/>
      <c r="B6" s="461"/>
      <c r="C6" s="461"/>
      <c r="D6" s="461"/>
      <c r="E6" s="117">
        <v>2021</v>
      </c>
      <c r="F6" s="164">
        <v>2022</v>
      </c>
      <c r="G6" s="201">
        <f>E6</f>
        <v>2021</v>
      </c>
      <c r="H6" s="157">
        <f>F6</f>
        <v>2022</v>
      </c>
      <c r="I6" s="149" t="s">
        <v>1</v>
      </c>
      <c r="K6" s="200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P6"/>
      <c r="Q6" s="200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141464.45000000001</v>
      </c>
      <c r="F7" s="165">
        <v>141937.05000000005</v>
      </c>
      <c r="G7" s="305">
        <f>E7/E15</f>
        <v>0.38853955333748852</v>
      </c>
      <c r="H7" s="306">
        <f>F7/F15</f>
        <v>0.37028015064355213</v>
      </c>
      <c r="I7" s="190">
        <f t="shared" ref="I7:I18" si="0">(F7-E7)/E7</f>
        <v>3.3407686524779541E-3</v>
      </c>
      <c r="J7" s="11"/>
      <c r="K7" s="22">
        <v>28800.531000000032</v>
      </c>
      <c r="L7" s="165">
        <v>29690.303999999993</v>
      </c>
      <c r="M7" s="305">
        <f>K7/K15</f>
        <v>0.38233217957875121</v>
      </c>
      <c r="N7" s="306">
        <f>L7/L15</f>
        <v>0.35455757662317977</v>
      </c>
      <c r="O7" s="190">
        <f t="shared" ref="O7:O18" si="1">(L7-K7)/K7</f>
        <v>3.0894326219192279E-2</v>
      </c>
      <c r="P7" s="51"/>
      <c r="Q7" s="219">
        <f t="shared" ref="Q7:Q18" si="2">(K7/E7)*10</f>
        <v>2.035884704602466</v>
      </c>
      <c r="R7" s="220">
        <f t="shared" ref="R7:R18" si="3">(L7/F7)*10</f>
        <v>2.0917937916844109</v>
      </c>
      <c r="S7" s="67">
        <f>(R7-Q7)/Q7</f>
        <v>2.746181399936495E-2</v>
      </c>
    </row>
    <row r="8" spans="1:19" s="8" customFormat="1" ht="24" customHeight="1" x14ac:dyDescent="0.25">
      <c r="A8" s="57"/>
      <c r="B8" s="205" t="s">
        <v>34</v>
      </c>
      <c r="C8" s="205"/>
      <c r="D8" s="206"/>
      <c r="E8" s="208">
        <v>98918.020000000019</v>
      </c>
      <c r="F8" s="209">
        <v>92542.080000000045</v>
      </c>
      <c r="G8" s="307">
        <f>E8/E7</f>
        <v>0.69924295467871966</v>
      </c>
      <c r="H8" s="308">
        <f>F8/F7</f>
        <v>0.6519938240226919</v>
      </c>
      <c r="I8" s="245">
        <f t="shared" si="0"/>
        <v>-6.4456809790571751E-2</v>
      </c>
      <c r="J8" s="4"/>
      <c r="K8" s="208">
        <v>24447.979000000032</v>
      </c>
      <c r="L8" s="209">
        <v>23831.236999999994</v>
      </c>
      <c r="M8" s="312">
        <f>K8/K7</f>
        <v>0.84887250863534447</v>
      </c>
      <c r="N8" s="308">
        <f>L8/L7</f>
        <v>0.80266059249511224</v>
      </c>
      <c r="O8" s="246">
        <f t="shared" si="1"/>
        <v>-2.522670687830833E-2</v>
      </c>
      <c r="P8" s="56"/>
      <c r="Q8" s="221">
        <f t="shared" si="2"/>
        <v>2.4715394626782894</v>
      </c>
      <c r="R8" s="222">
        <f t="shared" si="3"/>
        <v>2.5751784485501061</v>
      </c>
      <c r="S8" s="210">
        <f t="shared" ref="S8:S18" si="4">(R8-Q8)/Q8</f>
        <v>4.1932968272134372E-2</v>
      </c>
    </row>
    <row r="9" spans="1:19" ht="24" customHeight="1" x14ac:dyDescent="0.25">
      <c r="A9" s="13"/>
      <c r="B9" s="1" t="s">
        <v>38</v>
      </c>
      <c r="D9" s="1"/>
      <c r="E9" s="24">
        <v>27662.909999999996</v>
      </c>
      <c r="F9" s="160">
        <v>34392.400000000009</v>
      </c>
      <c r="G9" s="309">
        <f>E9/E7</f>
        <v>0.19554672569680931</v>
      </c>
      <c r="H9" s="259">
        <f>F9/F7</f>
        <v>0.24230741726702082</v>
      </c>
      <c r="I9" s="210">
        <f t="shared" si="0"/>
        <v>0.24326760995137581</v>
      </c>
      <c r="J9" s="1"/>
      <c r="K9" s="24">
        <v>3608.9420000000005</v>
      </c>
      <c r="L9" s="160">
        <v>4795.7699999999995</v>
      </c>
      <c r="M9" s="309">
        <f>K9/K7</f>
        <v>0.12530817574162076</v>
      </c>
      <c r="N9" s="259">
        <f>L9/L7</f>
        <v>0.1615264700556788</v>
      </c>
      <c r="O9" s="210">
        <f t="shared" si="1"/>
        <v>0.32885759870898423</v>
      </c>
      <c r="P9" s="7"/>
      <c r="Q9" s="221">
        <f t="shared" si="2"/>
        <v>1.3046140120471783</v>
      </c>
      <c r="R9" s="222">
        <f t="shared" si="3"/>
        <v>1.3944272571847263</v>
      </c>
      <c r="S9" s="210">
        <f t="shared" si="4"/>
        <v>6.8842772121245677E-2</v>
      </c>
    </row>
    <row r="10" spans="1:19" ht="24" customHeight="1" thickBot="1" x14ac:dyDescent="0.3">
      <c r="A10" s="13"/>
      <c r="B10" s="1" t="s">
        <v>37</v>
      </c>
      <c r="D10" s="1"/>
      <c r="E10" s="24">
        <v>14883.52</v>
      </c>
      <c r="F10" s="160">
        <v>15002.569999999998</v>
      </c>
      <c r="G10" s="309">
        <f>E10/E7</f>
        <v>0.10521031962447101</v>
      </c>
      <c r="H10" s="259">
        <f>F10/F7</f>
        <v>0.10569875871028736</v>
      </c>
      <c r="I10" s="218">
        <f t="shared" si="0"/>
        <v>7.9987798585279182E-3</v>
      </c>
      <c r="J10" s="1"/>
      <c r="K10" s="24">
        <v>743.60999999999967</v>
      </c>
      <c r="L10" s="160">
        <v>1063.2970000000003</v>
      </c>
      <c r="M10" s="309">
        <f>K10/K7</f>
        <v>2.5819315623034828E-2</v>
      </c>
      <c r="N10" s="259">
        <f>L10/L7</f>
        <v>3.5812937449209027E-2</v>
      </c>
      <c r="O10" s="248">
        <f t="shared" si="1"/>
        <v>0.42991218515081925</v>
      </c>
      <c r="P10" s="7"/>
      <c r="Q10" s="221">
        <f t="shared" si="2"/>
        <v>0.49961971361613355</v>
      </c>
      <c r="R10" s="222">
        <f t="shared" si="3"/>
        <v>0.70874323532568118</v>
      </c>
      <c r="S10" s="210">
        <f t="shared" si="4"/>
        <v>0.41856539285841876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222628.34000000008</v>
      </c>
      <c r="F11" s="165">
        <v>241386.35999999981</v>
      </c>
      <c r="G11" s="305">
        <f>E11/E15</f>
        <v>0.61146044666251165</v>
      </c>
      <c r="H11" s="306">
        <f>F11/F15</f>
        <v>0.62971984935644787</v>
      </c>
      <c r="I11" s="190">
        <f t="shared" si="0"/>
        <v>8.4257107608131654E-2</v>
      </c>
      <c r="J11" s="11"/>
      <c r="K11" s="22">
        <v>46528.025000000001</v>
      </c>
      <c r="L11" s="165">
        <v>54048.716000000029</v>
      </c>
      <c r="M11" s="305">
        <f>K11/K15</f>
        <v>0.61766782042124868</v>
      </c>
      <c r="N11" s="306">
        <f>L11/L15</f>
        <v>0.64544242337682012</v>
      </c>
      <c r="O11" s="190">
        <f t="shared" si="1"/>
        <v>0.16163787308831673</v>
      </c>
      <c r="P11" s="7"/>
      <c r="Q11" s="223">
        <f t="shared" si="2"/>
        <v>2.0899416938562263</v>
      </c>
      <c r="R11" s="224">
        <f t="shared" si="3"/>
        <v>2.2390956970393883</v>
      </c>
      <c r="S11" s="69">
        <f t="shared" si="4"/>
        <v>7.1367542750894922E-2</v>
      </c>
    </row>
    <row r="12" spans="1:19" s="8" customFormat="1" ht="24" customHeight="1" x14ac:dyDescent="0.25">
      <c r="A12" s="57"/>
      <c r="B12" s="4" t="s">
        <v>34</v>
      </c>
      <c r="C12" s="4"/>
      <c r="D12" s="4"/>
      <c r="E12" s="36">
        <v>169906.24000000008</v>
      </c>
      <c r="F12" s="161">
        <v>172784.93999999983</v>
      </c>
      <c r="G12" s="309">
        <f>E12/E11</f>
        <v>0.76318333955146955</v>
      </c>
      <c r="H12" s="259">
        <f>F12/F11</f>
        <v>0.71580241733625694</v>
      </c>
      <c r="I12" s="245">
        <f t="shared" si="0"/>
        <v>1.6942873905041678E-2</v>
      </c>
      <c r="J12" s="4"/>
      <c r="K12" s="36">
        <v>41542.421000000002</v>
      </c>
      <c r="L12" s="161">
        <v>47521.279000000031</v>
      </c>
      <c r="M12" s="309">
        <f>K12/K11</f>
        <v>0.89284728934873125</v>
      </c>
      <c r="N12" s="259">
        <f>L12/L11</f>
        <v>0.8792304890277135</v>
      </c>
      <c r="O12" s="245">
        <f t="shared" si="1"/>
        <v>0.14392175169569507</v>
      </c>
      <c r="P12" s="56"/>
      <c r="Q12" s="221">
        <f t="shared" si="2"/>
        <v>2.4450203241505424</v>
      </c>
      <c r="R12" s="222">
        <f t="shared" si="3"/>
        <v>2.750313713683616</v>
      </c>
      <c r="S12" s="210">
        <f t="shared" si="4"/>
        <v>0.12486333406620648</v>
      </c>
    </row>
    <row r="13" spans="1:19" ht="24" customHeight="1" x14ac:dyDescent="0.25">
      <c r="A13" s="13"/>
      <c r="B13" s="4" t="s">
        <v>38</v>
      </c>
      <c r="D13" s="4"/>
      <c r="E13" s="189">
        <v>24641.179999999982</v>
      </c>
      <c r="F13" s="187">
        <v>24657.94</v>
      </c>
      <c r="G13" s="309">
        <f>E13/E11</f>
        <v>0.11068303343590476</v>
      </c>
      <c r="H13" s="259">
        <f>F13/F11</f>
        <v>0.10215133945430893</v>
      </c>
      <c r="I13" s="210">
        <f t="shared" si="0"/>
        <v>6.8016223249116325E-4</v>
      </c>
      <c r="J13" s="211"/>
      <c r="K13" s="189">
        <v>2712.1180000000008</v>
      </c>
      <c r="L13" s="187">
        <v>2614.221</v>
      </c>
      <c r="M13" s="309">
        <f>K13/K11</f>
        <v>5.8289987593498772E-2</v>
      </c>
      <c r="N13" s="259">
        <f>L13/L11</f>
        <v>4.8367865020142176E-2</v>
      </c>
      <c r="O13" s="210">
        <f t="shared" si="1"/>
        <v>-3.609614330939908E-2</v>
      </c>
      <c r="P13" s="212"/>
      <c r="Q13" s="221">
        <f t="shared" si="2"/>
        <v>1.1006445308219828</v>
      </c>
      <c r="R13" s="222">
        <f t="shared" si="3"/>
        <v>1.0601944039120867</v>
      </c>
      <c r="S13" s="210">
        <f t="shared" si="4"/>
        <v>-3.6751308689724808E-2</v>
      </c>
    </row>
    <row r="14" spans="1:19" ht="24" customHeight="1" thickBot="1" x14ac:dyDescent="0.3">
      <c r="A14" s="13"/>
      <c r="B14" s="1" t="s">
        <v>37</v>
      </c>
      <c r="D14" s="1"/>
      <c r="E14" s="189">
        <v>28080.92</v>
      </c>
      <c r="F14" s="187">
        <v>43943.479999999989</v>
      </c>
      <c r="G14" s="309">
        <f>E14/E11</f>
        <v>0.12613362701262557</v>
      </c>
      <c r="H14" s="259">
        <f>F14/F11</f>
        <v>0.18204624320943413</v>
      </c>
      <c r="I14" s="218">
        <f t="shared" si="0"/>
        <v>0.56488747519668125</v>
      </c>
      <c r="J14" s="211"/>
      <c r="K14" s="189">
        <v>2273.4859999999999</v>
      </c>
      <c r="L14" s="187">
        <v>3913.2159999999999</v>
      </c>
      <c r="M14" s="309">
        <f>K14/K11</f>
        <v>4.8862723057770015E-2</v>
      </c>
      <c r="N14" s="259">
        <f>L14/L11</f>
        <v>7.2401645952144322E-2</v>
      </c>
      <c r="O14" s="248">
        <f t="shared" si="1"/>
        <v>0.72124042109782072</v>
      </c>
      <c r="P14" s="212"/>
      <c r="Q14" s="221">
        <f t="shared" si="2"/>
        <v>0.80961948540147544</v>
      </c>
      <c r="R14" s="222">
        <f t="shared" si="3"/>
        <v>0.89051117480909592</v>
      </c>
      <c r="S14" s="210">
        <f t="shared" si="4"/>
        <v>9.9913219563271483E-2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364092.79000000004</v>
      </c>
      <c r="F15" s="165">
        <v>383323.40999999986</v>
      </c>
      <c r="G15" s="305">
        <f>G7+G11</f>
        <v>1.0000000000000002</v>
      </c>
      <c r="H15" s="306">
        <f>H7+H11</f>
        <v>1</v>
      </c>
      <c r="I15" s="190">
        <f t="shared" si="0"/>
        <v>5.2817909412597321E-2</v>
      </c>
      <c r="J15" s="11"/>
      <c r="K15" s="22">
        <v>75328.556000000041</v>
      </c>
      <c r="L15" s="165">
        <v>83739.020000000033</v>
      </c>
      <c r="M15" s="305">
        <f>M7+M11</f>
        <v>0.99999999999999989</v>
      </c>
      <c r="N15" s="306">
        <f>N7+N11</f>
        <v>0.99999999999999989</v>
      </c>
      <c r="O15" s="190">
        <f t="shared" si="1"/>
        <v>0.1116504078479878</v>
      </c>
      <c r="P15" s="7"/>
      <c r="Q15" s="223">
        <f t="shared" si="2"/>
        <v>2.0689384153968011</v>
      </c>
      <c r="R15" s="224">
        <f t="shared" si="3"/>
        <v>2.1845527253344654</v>
      </c>
      <c r="S15" s="69">
        <f t="shared" si="4"/>
        <v>5.588098180075151E-2</v>
      </c>
    </row>
    <row r="16" spans="1:19" s="52" customFormat="1" ht="24" customHeight="1" x14ac:dyDescent="0.25">
      <c r="A16" s="207"/>
      <c r="B16" s="205" t="s">
        <v>34</v>
      </c>
      <c r="C16" s="205"/>
      <c r="D16" s="206"/>
      <c r="E16" s="208">
        <f>E8+E12</f>
        <v>268824.26000000013</v>
      </c>
      <c r="F16" s="209">
        <f t="shared" ref="F16:F17" si="5">F8+F12</f>
        <v>265327.0199999999</v>
      </c>
      <c r="G16" s="307">
        <f>E16/E15</f>
        <v>0.73833997097278448</v>
      </c>
      <c r="H16" s="308">
        <f>F16/F15</f>
        <v>0.69217536179175698</v>
      </c>
      <c r="I16" s="246">
        <f t="shared" si="0"/>
        <v>-1.3009391339904449E-2</v>
      </c>
      <c r="J16" s="4"/>
      <c r="K16" s="208">
        <f t="shared" ref="K16:L18" si="6">K8+K12</f>
        <v>65990.400000000038</v>
      </c>
      <c r="L16" s="209">
        <f t="shared" si="6"/>
        <v>71352.516000000032</v>
      </c>
      <c r="M16" s="312">
        <f>K16/K15</f>
        <v>0.87603431559208444</v>
      </c>
      <c r="N16" s="308">
        <f>L16/L15</f>
        <v>0.85208205207082677</v>
      </c>
      <c r="O16" s="246">
        <f t="shared" si="1"/>
        <v>8.1256000872854103E-2</v>
      </c>
      <c r="P16" s="56"/>
      <c r="Q16" s="221">
        <f t="shared" si="2"/>
        <v>2.4547784489390954</v>
      </c>
      <c r="R16" s="222">
        <f t="shared" si="3"/>
        <v>2.6892291633170289</v>
      </c>
      <c r="S16" s="210">
        <f t="shared" si="4"/>
        <v>9.5507891752617549E-2</v>
      </c>
    </row>
    <row r="17" spans="1:19" ht="24" customHeight="1" x14ac:dyDescent="0.25">
      <c r="A17" s="13"/>
      <c r="B17" s="4" t="s">
        <v>38</v>
      </c>
      <c r="C17" s="4"/>
      <c r="D17" s="213"/>
      <c r="E17" s="189">
        <f>E9+E13</f>
        <v>52304.089999999982</v>
      </c>
      <c r="F17" s="187">
        <f t="shared" si="5"/>
        <v>59050.340000000011</v>
      </c>
      <c r="G17" s="310">
        <f>E17/E15</f>
        <v>0.14365593452152672</v>
      </c>
      <c r="H17" s="259">
        <f>F17/F15</f>
        <v>0.15404835306040932</v>
      </c>
      <c r="I17" s="210">
        <f t="shared" si="0"/>
        <v>0.1289813091098618</v>
      </c>
      <c r="J17" s="211"/>
      <c r="K17" s="189">
        <f t="shared" si="6"/>
        <v>6321.0600000000013</v>
      </c>
      <c r="L17" s="187">
        <f t="shared" si="6"/>
        <v>7409.991</v>
      </c>
      <c r="M17" s="309">
        <f>K17/K15</f>
        <v>8.3913197539589077E-2</v>
      </c>
      <c r="N17" s="259">
        <f>L17/L15</f>
        <v>8.8489105795601583E-2</v>
      </c>
      <c r="O17" s="210">
        <f t="shared" si="1"/>
        <v>0.17227031542178028</v>
      </c>
      <c r="P17" s="212"/>
      <c r="Q17" s="221">
        <f t="shared" si="2"/>
        <v>1.208521169185814</v>
      </c>
      <c r="R17" s="222">
        <f t="shared" si="3"/>
        <v>1.2548600058865027</v>
      </c>
      <c r="S17" s="210">
        <f t="shared" si="4"/>
        <v>3.8343421598404766E-2</v>
      </c>
    </row>
    <row r="18" spans="1:19" ht="24" customHeight="1" thickBot="1" x14ac:dyDescent="0.3">
      <c r="A18" s="14"/>
      <c r="B18" s="214" t="s">
        <v>37</v>
      </c>
      <c r="C18" s="214"/>
      <c r="D18" s="215"/>
      <c r="E18" s="216">
        <f>E10+E14</f>
        <v>42964.44</v>
      </c>
      <c r="F18" s="217">
        <f>F10+F14</f>
        <v>58946.049999999988</v>
      </c>
      <c r="G18" s="311">
        <f>E18/E15</f>
        <v>0.11800409450568905</v>
      </c>
      <c r="H18" s="265">
        <f>F18/F15</f>
        <v>0.15377628514783381</v>
      </c>
      <c r="I18" s="247">
        <f t="shared" si="0"/>
        <v>0.37197296182610518</v>
      </c>
      <c r="J18" s="211"/>
      <c r="K18" s="216">
        <f t="shared" si="6"/>
        <v>3017.0959999999995</v>
      </c>
      <c r="L18" s="217">
        <f t="shared" si="6"/>
        <v>4976.5129999999999</v>
      </c>
      <c r="M18" s="311">
        <f>K18/K15</f>
        <v>4.0052486868326506E-2</v>
      </c>
      <c r="N18" s="265">
        <f>L18/L15</f>
        <v>5.9428842133571635E-2</v>
      </c>
      <c r="O18" s="247">
        <f t="shared" si="1"/>
        <v>0.64943806892455547</v>
      </c>
      <c r="P18" s="212"/>
      <c r="Q18" s="225">
        <f t="shared" si="2"/>
        <v>0.70223096123212581</v>
      </c>
      <c r="R18" s="226">
        <f t="shared" si="3"/>
        <v>0.84424876645678559</v>
      </c>
      <c r="S18" s="218">
        <f t="shared" si="4"/>
        <v>0.20223802860454498</v>
      </c>
    </row>
    <row r="19" spans="1:19" ht="6.75" customHeight="1" x14ac:dyDescent="0.25">
      <c r="Q19" s="227"/>
      <c r="R19" s="227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P94" sqref="P94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170</v>
      </c>
    </row>
    <row r="3" spans="1:16" ht="8.25" customHeight="1" thickBot="1" x14ac:dyDescent="0.3"/>
    <row r="4" spans="1:16" x14ac:dyDescent="0.25">
      <c r="A4" s="462" t="s">
        <v>3</v>
      </c>
      <c r="B4" s="455" t="s">
        <v>1</v>
      </c>
      <c r="C4" s="446"/>
      <c r="D4" s="455" t="s">
        <v>105</v>
      </c>
      <c r="E4" s="446"/>
      <c r="F4" s="148" t="s">
        <v>0</v>
      </c>
      <c r="H4" s="465" t="s">
        <v>19</v>
      </c>
      <c r="I4" s="466"/>
      <c r="J4" s="455" t="s">
        <v>105</v>
      </c>
      <c r="K4" s="451"/>
      <c r="L4" s="148" t="s">
        <v>0</v>
      </c>
      <c r="N4" s="445" t="s">
        <v>22</v>
      </c>
      <c r="O4" s="446"/>
      <c r="P4" s="148" t="s">
        <v>0</v>
      </c>
    </row>
    <row r="5" spans="1:16" x14ac:dyDescent="0.25">
      <c r="A5" s="463"/>
      <c r="B5" s="456" t="s">
        <v>160</v>
      </c>
      <c r="C5" s="448"/>
      <c r="D5" s="456" t="str">
        <f>B5</f>
        <v>jan-fev</v>
      </c>
      <c r="E5" s="448"/>
      <c r="F5" s="149" t="s">
        <v>169</v>
      </c>
      <c r="H5" s="443" t="str">
        <f>B5</f>
        <v>jan-fev</v>
      </c>
      <c r="I5" s="448"/>
      <c r="J5" s="456" t="str">
        <f>B5</f>
        <v>jan-fev</v>
      </c>
      <c r="K5" s="444"/>
      <c r="L5" s="149" t="str">
        <f>F5</f>
        <v>2022/2021</v>
      </c>
      <c r="N5" s="443" t="str">
        <f>B5</f>
        <v>jan-fev</v>
      </c>
      <c r="O5" s="444"/>
      <c r="P5" s="149" t="str">
        <f>F5</f>
        <v>2022/2021</v>
      </c>
    </row>
    <row r="6" spans="1:16" ht="19.5" customHeight="1" thickBot="1" x14ac:dyDescent="0.3">
      <c r="A6" s="464"/>
      <c r="B6" s="117"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119</v>
      </c>
      <c r="B7" s="45">
        <v>31314.67</v>
      </c>
      <c r="C7" s="167">
        <v>28374.569999999996</v>
      </c>
      <c r="D7" s="309">
        <f>B7/$B$33</f>
        <v>8.6007388391294431E-2</v>
      </c>
      <c r="E7" s="308">
        <f>C7/$C$33</f>
        <v>7.4022533609413521E-2</v>
      </c>
      <c r="F7" s="64">
        <f>(C7-B7)/B7</f>
        <v>-9.3888902549508019E-2</v>
      </c>
      <c r="H7" s="45">
        <v>7985.4710000000005</v>
      </c>
      <c r="I7" s="167">
        <v>8280.771999999999</v>
      </c>
      <c r="J7" s="309">
        <f>H7/$H$33</f>
        <v>0.10600855006433416</v>
      </c>
      <c r="K7" s="308">
        <f>I7/$I$33</f>
        <v>9.8887854192704849E-2</v>
      </c>
      <c r="L7" s="64">
        <f>(I7-H7)/H7</f>
        <v>3.6979784911872891E-2</v>
      </c>
      <c r="N7" s="39">
        <f t="shared" ref="N7:N33" si="0">(H7/B7)*10</f>
        <v>2.5500734959046358</v>
      </c>
      <c r="O7" s="172">
        <f t="shared" ref="O7:O33" si="1">(I7/C7)*10</f>
        <v>2.9183779701331156</v>
      </c>
      <c r="P7" s="73">
        <f>(O7-N7)/N7</f>
        <v>0.14442896442787589</v>
      </c>
    </row>
    <row r="8" spans="1:16" ht="20.100000000000001" customHeight="1" x14ac:dyDescent="0.25">
      <c r="A8" s="13" t="s">
        <v>121</v>
      </c>
      <c r="B8" s="24">
        <v>32429.010000000002</v>
      </c>
      <c r="C8" s="160">
        <v>31053.580000000009</v>
      </c>
      <c r="D8" s="309">
        <f t="shared" ref="D8:D32" si="2">B8/$B$33</f>
        <v>8.9067981818590811E-2</v>
      </c>
      <c r="E8" s="259">
        <f t="shared" ref="E8:E32" si="3">C8/$C$33</f>
        <v>8.1011436269963294E-2</v>
      </c>
      <c r="F8" s="64">
        <f t="shared" ref="F8:F33" si="4">(C8-B8)/B8</f>
        <v>-4.2413567358361937E-2</v>
      </c>
      <c r="H8" s="24">
        <v>8724.012999999999</v>
      </c>
      <c r="I8" s="160">
        <v>8253.1690000000017</v>
      </c>
      <c r="J8" s="309">
        <f t="shared" ref="J8:J32" si="5">H8/$H$33</f>
        <v>0.11581282667890246</v>
      </c>
      <c r="K8" s="259">
        <f t="shared" ref="K8:K32" si="6">I8/$I$33</f>
        <v>9.8558222916867166E-2</v>
      </c>
      <c r="L8" s="64">
        <f t="shared" ref="L8:L33" si="7">(I8-H8)/H8</f>
        <v>-5.3971033743301089E-2</v>
      </c>
      <c r="N8" s="39">
        <f t="shared" si="0"/>
        <v>2.6901878904104688</v>
      </c>
      <c r="O8" s="173">
        <f t="shared" si="1"/>
        <v>2.6577190133955568</v>
      </c>
      <c r="P8" s="64">
        <f t="shared" ref="P8:P71" si="8">(O8-N8)/N8</f>
        <v>-1.2069371485408726E-2</v>
      </c>
    </row>
    <row r="9" spans="1:16" ht="20.100000000000001" customHeight="1" x14ac:dyDescent="0.25">
      <c r="A9" s="13" t="s">
        <v>122</v>
      </c>
      <c r="B9" s="24">
        <v>19812.95</v>
      </c>
      <c r="C9" s="160">
        <v>21888.25</v>
      </c>
      <c r="D9" s="309">
        <f t="shared" si="2"/>
        <v>5.4417309389730023E-2</v>
      </c>
      <c r="E9" s="259">
        <f t="shared" si="3"/>
        <v>5.7101260786550971E-2</v>
      </c>
      <c r="F9" s="64">
        <f t="shared" si="4"/>
        <v>0.1047446240968659</v>
      </c>
      <c r="H9" s="24">
        <v>6153.3879999999999</v>
      </c>
      <c r="I9" s="160">
        <v>7781.2890000000007</v>
      </c>
      <c r="J9" s="309">
        <f t="shared" si="5"/>
        <v>8.1687321870340904E-2</v>
      </c>
      <c r="K9" s="259">
        <f t="shared" si="6"/>
        <v>9.2923096066803712E-2</v>
      </c>
      <c r="L9" s="64">
        <f t="shared" si="7"/>
        <v>0.26455360851615417</v>
      </c>
      <c r="N9" s="39">
        <f t="shared" si="0"/>
        <v>3.1057404374411686</v>
      </c>
      <c r="O9" s="173">
        <f t="shared" si="1"/>
        <v>3.5550073669662954</v>
      </c>
      <c r="P9" s="64">
        <f t="shared" si="8"/>
        <v>0.14465694689388775</v>
      </c>
    </row>
    <row r="10" spans="1:16" ht="20.100000000000001" customHeight="1" x14ac:dyDescent="0.25">
      <c r="A10" s="13" t="s">
        <v>124</v>
      </c>
      <c r="B10" s="24">
        <v>32089.41</v>
      </c>
      <c r="C10" s="160">
        <v>53632.89999999998</v>
      </c>
      <c r="D10" s="309">
        <f t="shared" si="2"/>
        <v>8.8135252554712773E-2</v>
      </c>
      <c r="E10" s="259">
        <f t="shared" si="3"/>
        <v>0.13991553503085027</v>
      </c>
      <c r="F10" s="64">
        <f t="shared" si="4"/>
        <v>0.67135824560189727</v>
      </c>
      <c r="H10" s="24">
        <v>3558.1410000000005</v>
      </c>
      <c r="I10" s="160">
        <v>6416.4759999999997</v>
      </c>
      <c r="J10" s="309">
        <f t="shared" si="5"/>
        <v>4.7234955625593038E-2</v>
      </c>
      <c r="K10" s="259">
        <f t="shared" si="6"/>
        <v>7.6624684645222707E-2</v>
      </c>
      <c r="L10" s="64">
        <f t="shared" si="7"/>
        <v>0.80332257771684668</v>
      </c>
      <c r="N10" s="39">
        <f t="shared" si="0"/>
        <v>1.1088209474714557</v>
      </c>
      <c r="O10" s="173">
        <f t="shared" si="1"/>
        <v>1.1963693926675607</v>
      </c>
      <c r="P10" s="64">
        <f t="shared" si="8"/>
        <v>7.8956341324313603E-2</v>
      </c>
    </row>
    <row r="11" spans="1:16" ht="20.100000000000001" customHeight="1" x14ac:dyDescent="0.25">
      <c r="A11" s="13" t="s">
        <v>120</v>
      </c>
      <c r="B11" s="24">
        <v>17467.29</v>
      </c>
      <c r="C11" s="160">
        <v>24671.500000000007</v>
      </c>
      <c r="D11" s="309">
        <f t="shared" si="2"/>
        <v>4.7974830811673037E-2</v>
      </c>
      <c r="E11" s="259">
        <f t="shared" si="3"/>
        <v>6.4362100921516924E-2</v>
      </c>
      <c r="F11" s="64">
        <f t="shared" si="4"/>
        <v>0.41244005223477748</v>
      </c>
      <c r="H11" s="24">
        <v>3948.6619999999998</v>
      </c>
      <c r="I11" s="160">
        <v>6091.4719999999998</v>
      </c>
      <c r="J11" s="309">
        <f t="shared" si="5"/>
        <v>5.241919146837222E-2</v>
      </c>
      <c r="K11" s="259">
        <f t="shared" si="6"/>
        <v>7.2743531032486375E-2</v>
      </c>
      <c r="L11" s="64">
        <f t="shared" si="7"/>
        <v>0.54266736428694073</v>
      </c>
      <c r="N11" s="39">
        <f t="shared" si="0"/>
        <v>2.2606036769298496</v>
      </c>
      <c r="O11" s="173">
        <f t="shared" si="1"/>
        <v>2.4690318788885954</v>
      </c>
      <c r="P11" s="64">
        <f t="shared" si="8"/>
        <v>9.2200240177355799E-2</v>
      </c>
    </row>
    <row r="12" spans="1:16" ht="20.100000000000001" customHeight="1" x14ac:dyDescent="0.25">
      <c r="A12" s="13" t="s">
        <v>123</v>
      </c>
      <c r="B12" s="24">
        <v>14480.58</v>
      </c>
      <c r="C12" s="160">
        <v>15021.13</v>
      </c>
      <c r="D12" s="309">
        <f t="shared" si="2"/>
        <v>3.9771674687653115E-2</v>
      </c>
      <c r="E12" s="259">
        <f t="shared" si="3"/>
        <v>3.9186570942797365E-2</v>
      </c>
      <c r="F12" s="64">
        <f t="shared" si="4"/>
        <v>3.7329305870344921E-2</v>
      </c>
      <c r="H12" s="24">
        <v>4050.3170000000009</v>
      </c>
      <c r="I12" s="160">
        <v>5089.9279999999999</v>
      </c>
      <c r="J12" s="309">
        <f t="shared" si="5"/>
        <v>5.3768679702289796E-2</v>
      </c>
      <c r="K12" s="259">
        <f t="shared" si="6"/>
        <v>6.0783228654932887E-2</v>
      </c>
      <c r="L12" s="64">
        <f t="shared" si="7"/>
        <v>0.25667398378941664</v>
      </c>
      <c r="N12" s="39">
        <f t="shared" si="0"/>
        <v>2.7970682113561756</v>
      </c>
      <c r="O12" s="173">
        <f t="shared" si="1"/>
        <v>3.388512049359802</v>
      </c>
      <c r="P12" s="64">
        <f t="shared" si="8"/>
        <v>0.21145134594942941</v>
      </c>
    </row>
    <row r="13" spans="1:16" ht="20.100000000000001" customHeight="1" x14ac:dyDescent="0.25">
      <c r="A13" s="13" t="s">
        <v>181</v>
      </c>
      <c r="B13" s="24">
        <v>31265.879999999994</v>
      </c>
      <c r="C13" s="160">
        <v>30840.520000000004</v>
      </c>
      <c r="D13" s="309">
        <f t="shared" si="2"/>
        <v>8.5873384089808519E-2</v>
      </c>
      <c r="E13" s="259">
        <f t="shared" si="3"/>
        <v>8.0455613185743097E-2</v>
      </c>
      <c r="F13" s="64">
        <f t="shared" si="4"/>
        <v>-1.3604606683067604E-2</v>
      </c>
      <c r="H13" s="24">
        <v>5198.9279999999999</v>
      </c>
      <c r="I13" s="160">
        <v>4959.6440000000011</v>
      </c>
      <c r="J13" s="309">
        <f t="shared" si="5"/>
        <v>6.9016695341936454E-2</v>
      </c>
      <c r="K13" s="259">
        <f t="shared" si="6"/>
        <v>5.9227394827405425E-2</v>
      </c>
      <c r="L13" s="64">
        <f t="shared" si="7"/>
        <v>-4.6025642209316757E-2</v>
      </c>
      <c r="N13" s="39">
        <f t="shared" si="0"/>
        <v>1.662811985461468</v>
      </c>
      <c r="O13" s="173">
        <f t="shared" si="1"/>
        <v>1.6081583579005803</v>
      </c>
      <c r="P13" s="64">
        <f t="shared" si="8"/>
        <v>-3.2868194383215338E-2</v>
      </c>
    </row>
    <row r="14" spans="1:16" ht="20.100000000000001" customHeight="1" x14ac:dyDescent="0.25">
      <c r="A14" s="13" t="s">
        <v>182</v>
      </c>
      <c r="B14" s="24">
        <v>26929.259999999995</v>
      </c>
      <c r="C14" s="160">
        <v>22228.709999999995</v>
      </c>
      <c r="D14" s="309">
        <f t="shared" si="2"/>
        <v>7.3962629141873418E-2</v>
      </c>
      <c r="E14" s="259">
        <f t="shared" si="3"/>
        <v>5.7989440300554557E-2</v>
      </c>
      <c r="F14" s="64">
        <f t="shared" si="4"/>
        <v>-0.17455177008205944</v>
      </c>
      <c r="H14" s="24">
        <v>4710.973</v>
      </c>
      <c r="I14" s="160">
        <v>4233.3180000000011</v>
      </c>
      <c r="J14" s="309">
        <f t="shared" si="5"/>
        <v>6.2539005792172614E-2</v>
      </c>
      <c r="K14" s="259">
        <f t="shared" si="6"/>
        <v>5.0553708414547954E-2</v>
      </c>
      <c r="L14" s="64">
        <f t="shared" si="7"/>
        <v>-0.101392005430725</v>
      </c>
      <c r="N14" s="39">
        <f t="shared" si="0"/>
        <v>1.7493882119300719</v>
      </c>
      <c r="O14" s="173">
        <f t="shared" si="1"/>
        <v>1.9044370995887761</v>
      </c>
      <c r="P14" s="64">
        <f t="shared" si="8"/>
        <v>8.8630348942183176E-2</v>
      </c>
    </row>
    <row r="15" spans="1:16" ht="20.100000000000001" customHeight="1" x14ac:dyDescent="0.25">
      <c r="A15" s="13" t="s">
        <v>185</v>
      </c>
      <c r="B15" s="24">
        <v>16841.32</v>
      </c>
      <c r="C15" s="160">
        <v>18092.730000000003</v>
      </c>
      <c r="D15" s="309">
        <f t="shared" si="2"/>
        <v>4.6255571278958865E-2</v>
      </c>
      <c r="E15" s="259">
        <f t="shared" si="3"/>
        <v>4.7199647942190656E-2</v>
      </c>
      <c r="F15" s="64">
        <f t="shared" si="4"/>
        <v>7.4305933264138646E-2</v>
      </c>
      <c r="H15" s="24">
        <v>3775.2509999999997</v>
      </c>
      <c r="I15" s="160">
        <v>4163.9140000000007</v>
      </c>
      <c r="J15" s="309">
        <f t="shared" si="5"/>
        <v>5.0117129551773158E-2</v>
      </c>
      <c r="K15" s="259">
        <f t="shared" si="6"/>
        <v>4.9724895275822419E-2</v>
      </c>
      <c r="L15" s="64">
        <f t="shared" si="7"/>
        <v>0.10295024092437853</v>
      </c>
      <c r="N15" s="39">
        <f t="shared" si="0"/>
        <v>2.2416597986381115</v>
      </c>
      <c r="O15" s="173">
        <f t="shared" si="1"/>
        <v>2.3014293586429466</v>
      </c>
      <c r="P15" s="64">
        <f t="shared" si="8"/>
        <v>2.6663082436124908E-2</v>
      </c>
    </row>
    <row r="16" spans="1:16" ht="20.100000000000001" customHeight="1" x14ac:dyDescent="0.25">
      <c r="A16" s="13" t="s">
        <v>186</v>
      </c>
      <c r="B16" s="24">
        <v>21230.320000000003</v>
      </c>
      <c r="C16" s="160">
        <v>17003.260000000002</v>
      </c>
      <c r="D16" s="309">
        <f t="shared" si="2"/>
        <v>5.8310190652223585E-2</v>
      </c>
      <c r="E16" s="259">
        <f t="shared" si="3"/>
        <v>4.4357478714905522E-2</v>
      </c>
      <c r="F16" s="64">
        <f t="shared" si="4"/>
        <v>-0.19910486511743586</v>
      </c>
      <c r="H16" s="24">
        <v>4557.0419999999986</v>
      </c>
      <c r="I16" s="160">
        <v>3749.8850000000002</v>
      </c>
      <c r="J16" s="309">
        <f t="shared" si="5"/>
        <v>6.04955443457591E-2</v>
      </c>
      <c r="K16" s="259">
        <f t="shared" si="6"/>
        <v>4.4780617208082907E-2</v>
      </c>
      <c r="L16" s="64">
        <f t="shared" si="7"/>
        <v>-0.1771230109356022</v>
      </c>
      <c r="N16" s="39">
        <f t="shared" si="0"/>
        <v>2.1464782443222701</v>
      </c>
      <c r="O16" s="173">
        <f t="shared" si="1"/>
        <v>2.2053917895744695</v>
      </c>
      <c r="P16" s="64">
        <f t="shared" si="8"/>
        <v>2.7446607207892187E-2</v>
      </c>
    </row>
    <row r="17" spans="1:16" ht="20.100000000000001" customHeight="1" x14ac:dyDescent="0.25">
      <c r="A17" s="13" t="s">
        <v>184</v>
      </c>
      <c r="B17" s="24">
        <v>6152.61</v>
      </c>
      <c r="C17" s="160">
        <v>8180.46</v>
      </c>
      <c r="D17" s="309">
        <f t="shared" si="2"/>
        <v>1.6898467008918248E-2</v>
      </c>
      <c r="E17" s="259">
        <f t="shared" si="3"/>
        <v>2.1340882885289996E-2</v>
      </c>
      <c r="F17" s="64">
        <f t="shared" si="4"/>
        <v>0.3295918317592047</v>
      </c>
      <c r="H17" s="24">
        <v>1545.7599999999998</v>
      </c>
      <c r="I17" s="160">
        <v>2243.2349999999997</v>
      </c>
      <c r="J17" s="309">
        <f t="shared" si="5"/>
        <v>2.0520239363144031E-2</v>
      </c>
      <c r="K17" s="259">
        <f t="shared" si="6"/>
        <v>2.6788407602572836E-2</v>
      </c>
      <c r="L17" s="64">
        <f t="shared" si="7"/>
        <v>0.45121817099679123</v>
      </c>
      <c r="N17" s="39">
        <f t="shared" si="0"/>
        <v>2.5123646712533376</v>
      </c>
      <c r="O17" s="173">
        <f t="shared" si="1"/>
        <v>2.7421868696870346</v>
      </c>
      <c r="P17" s="64">
        <f t="shared" si="8"/>
        <v>9.1476448886317979E-2</v>
      </c>
    </row>
    <row r="18" spans="1:16" ht="20.100000000000001" customHeight="1" x14ac:dyDescent="0.25">
      <c r="A18" s="13" t="s">
        <v>189</v>
      </c>
      <c r="B18" s="24">
        <v>8119.7099999999982</v>
      </c>
      <c r="C18" s="160">
        <v>6903.4199999999992</v>
      </c>
      <c r="D18" s="309">
        <f t="shared" si="2"/>
        <v>2.2301210633695875E-2</v>
      </c>
      <c r="E18" s="259">
        <f t="shared" si="3"/>
        <v>1.8009387947373209E-2</v>
      </c>
      <c r="F18" s="64">
        <f t="shared" si="4"/>
        <v>-0.14979475867980499</v>
      </c>
      <c r="H18" s="24">
        <v>1786.883</v>
      </c>
      <c r="I18" s="160">
        <v>1779.0670000000002</v>
      </c>
      <c r="J18" s="309">
        <f t="shared" si="5"/>
        <v>2.3721190142022633E-2</v>
      </c>
      <c r="K18" s="259">
        <f t="shared" si="6"/>
        <v>2.1245376408751852E-2</v>
      </c>
      <c r="L18" s="64">
        <f t="shared" si="7"/>
        <v>-4.3740972408377061E-3</v>
      </c>
      <c r="N18" s="39">
        <f t="shared" si="0"/>
        <v>2.2006734230656027</v>
      </c>
      <c r="O18" s="173">
        <f t="shared" si="1"/>
        <v>2.5770806353952107</v>
      </c>
      <c r="P18" s="64">
        <f t="shared" si="8"/>
        <v>0.17104183127965519</v>
      </c>
    </row>
    <row r="19" spans="1:16" ht="20.100000000000001" customHeight="1" x14ac:dyDescent="0.25">
      <c r="A19" s="13" t="s">
        <v>190</v>
      </c>
      <c r="B19" s="24">
        <v>9370.0800000000017</v>
      </c>
      <c r="C19" s="160">
        <v>8304.619999999999</v>
      </c>
      <c r="D19" s="309">
        <f t="shared" si="2"/>
        <v>2.5735417611537987E-2</v>
      </c>
      <c r="E19" s="259">
        <f t="shared" si="3"/>
        <v>2.1664786922353633E-2</v>
      </c>
      <c r="F19" s="64">
        <f t="shared" si="4"/>
        <v>-0.11370874101395106</v>
      </c>
      <c r="H19" s="24">
        <v>2033.1920000000002</v>
      </c>
      <c r="I19" s="160">
        <v>1767.9990000000005</v>
      </c>
      <c r="J19" s="309">
        <f t="shared" si="5"/>
        <v>2.699098599474016E-2</v>
      </c>
      <c r="K19" s="259">
        <f t="shared" si="6"/>
        <v>2.1113203856457836E-2</v>
      </c>
      <c r="L19" s="64">
        <f t="shared" si="7"/>
        <v>-0.13043185296814061</v>
      </c>
      <c r="N19" s="39">
        <f t="shared" si="0"/>
        <v>2.1698768847224357</v>
      </c>
      <c r="O19" s="173">
        <f t="shared" si="1"/>
        <v>2.1289342558720334</v>
      </c>
      <c r="P19" s="64">
        <f t="shared" si="8"/>
        <v>-1.8868641414021742E-2</v>
      </c>
    </row>
    <row r="20" spans="1:16" ht="20.100000000000001" customHeight="1" x14ac:dyDescent="0.25">
      <c r="A20" s="13" t="s">
        <v>187</v>
      </c>
      <c r="B20" s="24">
        <v>6070.510000000002</v>
      </c>
      <c r="C20" s="160">
        <v>11100.58</v>
      </c>
      <c r="D20" s="309">
        <f t="shared" si="2"/>
        <v>1.6672975040236314E-2</v>
      </c>
      <c r="E20" s="259">
        <f t="shared" si="3"/>
        <v>2.8958784437402352E-2</v>
      </c>
      <c r="F20" s="64">
        <f t="shared" si="4"/>
        <v>0.82860748108478466</v>
      </c>
      <c r="H20" s="24">
        <v>1061.0219999999997</v>
      </c>
      <c r="I20" s="160">
        <v>1732.146</v>
      </c>
      <c r="J20" s="309">
        <f t="shared" si="5"/>
        <v>1.4085256061459609E-2</v>
      </c>
      <c r="K20" s="259">
        <f t="shared" si="6"/>
        <v>2.0685052201470704E-2</v>
      </c>
      <c r="L20" s="64">
        <f t="shared" si="7"/>
        <v>0.63252599851841007</v>
      </c>
      <c r="N20" s="39">
        <f t="shared" si="0"/>
        <v>1.7478300834690979</v>
      </c>
      <c r="O20" s="173">
        <f t="shared" si="1"/>
        <v>1.5604103569363041</v>
      </c>
      <c r="P20" s="64">
        <f t="shared" si="8"/>
        <v>-0.10722994660945676</v>
      </c>
    </row>
    <row r="21" spans="1:16" ht="20.100000000000001" customHeight="1" x14ac:dyDescent="0.25">
      <c r="A21" s="13" t="s">
        <v>183</v>
      </c>
      <c r="B21" s="24">
        <v>5524.75</v>
      </c>
      <c r="C21" s="160">
        <v>5390.08</v>
      </c>
      <c r="D21" s="309">
        <f t="shared" si="2"/>
        <v>1.5174016491784965E-2</v>
      </c>
      <c r="E21" s="259">
        <f t="shared" si="3"/>
        <v>1.4061442268814211E-2</v>
      </c>
      <c r="F21" s="64">
        <f t="shared" si="4"/>
        <v>-2.4375763609213098E-2</v>
      </c>
      <c r="H21" s="24">
        <v>1353.7069999999999</v>
      </c>
      <c r="I21" s="160">
        <v>1420.6790000000001</v>
      </c>
      <c r="J21" s="309">
        <f t="shared" si="5"/>
        <v>1.7970701575641509E-2</v>
      </c>
      <c r="K21" s="259">
        <f t="shared" si="6"/>
        <v>1.6965555603588381E-2</v>
      </c>
      <c r="L21" s="64">
        <f t="shared" si="7"/>
        <v>4.9473039586853146E-2</v>
      </c>
      <c r="N21" s="39">
        <f t="shared" si="0"/>
        <v>2.4502592877505767</v>
      </c>
      <c r="O21" s="173">
        <f t="shared" si="1"/>
        <v>2.6357289687722636</v>
      </c>
      <c r="P21" s="64">
        <f t="shared" si="8"/>
        <v>7.5693899804356854E-2</v>
      </c>
    </row>
    <row r="22" spans="1:16" ht="20.100000000000001" customHeight="1" x14ac:dyDescent="0.25">
      <c r="A22" s="13" t="s">
        <v>125</v>
      </c>
      <c r="B22" s="24">
        <v>6862.3300000000008</v>
      </c>
      <c r="C22" s="160">
        <v>5101.4500000000007</v>
      </c>
      <c r="D22" s="309">
        <f t="shared" si="2"/>
        <v>1.8847750322108826E-2</v>
      </c>
      <c r="E22" s="259">
        <f t="shared" si="3"/>
        <v>1.330847495069503E-2</v>
      </c>
      <c r="F22" s="64">
        <f t="shared" si="4"/>
        <v>-0.25660089211681747</v>
      </c>
      <c r="H22" s="24">
        <v>1650.0720000000001</v>
      </c>
      <c r="I22" s="160">
        <v>1289.3960000000004</v>
      </c>
      <c r="J22" s="309">
        <f t="shared" si="5"/>
        <v>2.190499974538208E-2</v>
      </c>
      <c r="K22" s="259">
        <f t="shared" si="6"/>
        <v>1.5397791853785725E-2</v>
      </c>
      <c r="L22" s="64">
        <f t="shared" si="7"/>
        <v>-0.21858197702888096</v>
      </c>
      <c r="N22" s="39">
        <f t="shared" si="0"/>
        <v>2.4045360686530666</v>
      </c>
      <c r="O22" s="173">
        <f t="shared" si="1"/>
        <v>2.527508845524312</v>
      </c>
      <c r="P22" s="64">
        <f t="shared" si="8"/>
        <v>5.1141997192053049E-2</v>
      </c>
    </row>
    <row r="23" spans="1:16" ht="20.100000000000001" customHeight="1" x14ac:dyDescent="0.25">
      <c r="A23" s="13" t="s">
        <v>192</v>
      </c>
      <c r="B23" s="24">
        <v>16754.8</v>
      </c>
      <c r="C23" s="160">
        <v>12897.52</v>
      </c>
      <c r="D23" s="309">
        <f t="shared" si="2"/>
        <v>4.6017939547772974E-2</v>
      </c>
      <c r="E23" s="259">
        <f t="shared" si="3"/>
        <v>3.3646575355259417E-2</v>
      </c>
      <c r="F23" s="64">
        <f t="shared" si="4"/>
        <v>-0.23021939981378464</v>
      </c>
      <c r="H23" s="24">
        <v>1058.6300000000001</v>
      </c>
      <c r="I23" s="160">
        <v>1006.5549999999999</v>
      </c>
      <c r="J23" s="309">
        <f t="shared" si="5"/>
        <v>1.4053501835346477E-2</v>
      </c>
      <c r="K23" s="259">
        <f t="shared" si="6"/>
        <v>1.2020143058755638E-2</v>
      </c>
      <c r="L23" s="64">
        <f t="shared" si="7"/>
        <v>-4.9190935454313738E-2</v>
      </c>
      <c r="N23" s="39">
        <f t="shared" si="0"/>
        <v>0.63183684675436314</v>
      </c>
      <c r="O23" s="173">
        <f t="shared" si="1"/>
        <v>0.78042522903627987</v>
      </c>
      <c r="P23" s="64">
        <f t="shared" si="8"/>
        <v>0.23516890957719483</v>
      </c>
    </row>
    <row r="24" spans="1:16" ht="20.100000000000001" customHeight="1" x14ac:dyDescent="0.25">
      <c r="A24" s="13" t="s">
        <v>126</v>
      </c>
      <c r="B24" s="24">
        <v>4286.8399999999992</v>
      </c>
      <c r="C24" s="160">
        <v>3265.0099999999998</v>
      </c>
      <c r="D24" s="309">
        <f t="shared" si="2"/>
        <v>1.1774031559372542E-2</v>
      </c>
      <c r="E24" s="259">
        <f t="shared" si="3"/>
        <v>8.5176378870259976E-3</v>
      </c>
      <c r="F24" s="64">
        <f t="shared" si="4"/>
        <v>-0.2383643896203263</v>
      </c>
      <c r="H24" s="24">
        <v>1266.1760000000002</v>
      </c>
      <c r="I24" s="160">
        <v>873.06700000000001</v>
      </c>
      <c r="J24" s="309">
        <f t="shared" si="5"/>
        <v>1.6808711957786632E-2</v>
      </c>
      <c r="K24" s="259">
        <f t="shared" si="6"/>
        <v>1.0426047498525774E-2</v>
      </c>
      <c r="L24" s="64">
        <f t="shared" si="7"/>
        <v>-0.31046947659725038</v>
      </c>
      <c r="N24" s="39">
        <f t="shared" si="0"/>
        <v>2.9536348452473158</v>
      </c>
      <c r="O24" s="173">
        <f t="shared" si="1"/>
        <v>2.6740101867988155</v>
      </c>
      <c r="P24" s="64">
        <f t="shared" si="8"/>
        <v>-9.4671370395850857E-2</v>
      </c>
    </row>
    <row r="25" spans="1:16" ht="20.100000000000001" customHeight="1" x14ac:dyDescent="0.25">
      <c r="A25" s="13" t="s">
        <v>191</v>
      </c>
      <c r="B25" s="24">
        <v>2681.7700000000009</v>
      </c>
      <c r="C25" s="160">
        <v>2818.82</v>
      </c>
      <c r="D25" s="309">
        <f t="shared" si="2"/>
        <v>7.3656223733515871E-3</v>
      </c>
      <c r="E25" s="259">
        <f t="shared" si="3"/>
        <v>7.3536338414604014E-3</v>
      </c>
      <c r="F25" s="64">
        <f t="shared" si="4"/>
        <v>5.1104307975702326E-2</v>
      </c>
      <c r="H25" s="24">
        <v>767.21399999999994</v>
      </c>
      <c r="I25" s="160">
        <v>825.9849999999999</v>
      </c>
      <c r="J25" s="309">
        <f t="shared" si="5"/>
        <v>1.0184902522225434E-2</v>
      </c>
      <c r="K25" s="259">
        <f t="shared" si="6"/>
        <v>9.8638006511181948E-3</v>
      </c>
      <c r="L25" s="64">
        <f t="shared" si="7"/>
        <v>7.6603138107490171E-2</v>
      </c>
      <c r="N25" s="39">
        <f t="shared" si="0"/>
        <v>2.8608493644123083</v>
      </c>
      <c r="O25" s="173">
        <f t="shared" si="1"/>
        <v>2.9302509560738175</v>
      </c>
      <c r="P25" s="64">
        <f t="shared" si="8"/>
        <v>2.4259086313608135E-2</v>
      </c>
    </row>
    <row r="26" spans="1:16" ht="20.100000000000001" customHeight="1" x14ac:dyDescent="0.25">
      <c r="A26" s="13" t="s">
        <v>127</v>
      </c>
      <c r="B26" s="24">
        <v>6318.98</v>
      </c>
      <c r="C26" s="160">
        <v>4260.6499999999996</v>
      </c>
      <c r="D26" s="309">
        <f t="shared" si="2"/>
        <v>1.7355410965429995E-2</v>
      </c>
      <c r="E26" s="259">
        <f t="shared" si="3"/>
        <v>1.1115026864651966E-2</v>
      </c>
      <c r="F26" s="64">
        <f t="shared" si="4"/>
        <v>-0.3257376981728064</v>
      </c>
      <c r="H26" s="24">
        <v>1321.2649999999999</v>
      </c>
      <c r="I26" s="160">
        <v>823.73099999999999</v>
      </c>
      <c r="J26" s="309">
        <f t="shared" si="5"/>
        <v>1.7540028246393037E-2</v>
      </c>
      <c r="K26" s="259">
        <f t="shared" si="6"/>
        <v>9.836883689348163E-3</v>
      </c>
      <c r="L26" s="64">
        <f t="shared" si="7"/>
        <v>-0.37655882809277469</v>
      </c>
      <c r="N26" s="39">
        <f t="shared" si="0"/>
        <v>2.090946640122298</v>
      </c>
      <c r="O26" s="173">
        <f t="shared" si="1"/>
        <v>1.9333458509851784</v>
      </c>
      <c r="P26" s="64">
        <f t="shared" si="8"/>
        <v>-7.5372936885611599E-2</v>
      </c>
    </row>
    <row r="27" spans="1:16" ht="20.100000000000001" customHeight="1" x14ac:dyDescent="0.25">
      <c r="A27" s="13" t="s">
        <v>128</v>
      </c>
      <c r="B27" s="24">
        <v>3145.9500000000003</v>
      </c>
      <c r="C27" s="160">
        <v>2219.62</v>
      </c>
      <c r="D27" s="309">
        <f t="shared" si="2"/>
        <v>8.6405171604743963E-3</v>
      </c>
      <c r="E27" s="259">
        <f t="shared" si="3"/>
        <v>5.7904629409406541E-3</v>
      </c>
      <c r="F27" s="64">
        <f t="shared" si="4"/>
        <v>-0.29445159649708363</v>
      </c>
      <c r="H27" s="24">
        <v>832.46399999999994</v>
      </c>
      <c r="I27" s="160">
        <v>782.09800000000007</v>
      </c>
      <c r="J27" s="309">
        <f t="shared" si="5"/>
        <v>1.1051107895921964E-2</v>
      </c>
      <c r="K27" s="259">
        <f t="shared" si="6"/>
        <v>9.3397080596357568E-3</v>
      </c>
      <c r="L27" s="64">
        <f t="shared" si="7"/>
        <v>-6.0502316016067814E-2</v>
      </c>
      <c r="N27" s="39">
        <f t="shared" si="0"/>
        <v>2.6461450436275209</v>
      </c>
      <c r="O27" s="173">
        <f t="shared" si="1"/>
        <v>3.5235670970706701</v>
      </c>
      <c r="P27" s="64">
        <f t="shared" si="8"/>
        <v>0.3315850185749144</v>
      </c>
    </row>
    <row r="28" spans="1:16" ht="20.100000000000001" customHeight="1" x14ac:dyDescent="0.25">
      <c r="A28" s="13" t="s">
        <v>203</v>
      </c>
      <c r="B28" s="24">
        <v>6482.1200000000017</v>
      </c>
      <c r="C28" s="160">
        <v>6714.4000000000015</v>
      </c>
      <c r="D28" s="309">
        <f t="shared" si="2"/>
        <v>1.7803483557035014E-2</v>
      </c>
      <c r="E28" s="259">
        <f t="shared" si="3"/>
        <v>1.7516279530123146E-2</v>
      </c>
      <c r="F28" s="64">
        <f t="shared" si="4"/>
        <v>3.5833955557749576E-2</v>
      </c>
      <c r="H28" s="24">
        <v>650.92600000000004</v>
      </c>
      <c r="I28" s="160">
        <v>716.73599999999976</v>
      </c>
      <c r="J28" s="309">
        <f t="shared" si="5"/>
        <v>8.6411586065714575E-3</v>
      </c>
      <c r="K28" s="259">
        <f t="shared" si="6"/>
        <v>8.5591639357613623E-3</v>
      </c>
      <c r="L28" s="64">
        <f t="shared" si="7"/>
        <v>0.10110212220743943</v>
      </c>
      <c r="N28" s="39">
        <f t="shared" si="0"/>
        <v>1.0041869018160723</v>
      </c>
      <c r="O28" s="173">
        <f t="shared" si="1"/>
        <v>1.0674609793875842</v>
      </c>
      <c r="P28" s="64">
        <f t="shared" si="8"/>
        <v>6.3010259800322779E-2</v>
      </c>
    </row>
    <row r="29" spans="1:16" ht="20.100000000000001" customHeight="1" x14ac:dyDescent="0.25">
      <c r="A29" s="13" t="s">
        <v>132</v>
      </c>
      <c r="B29" s="24">
        <v>1447.16</v>
      </c>
      <c r="C29" s="160">
        <v>3021.4700000000003</v>
      </c>
      <c r="D29" s="309">
        <f t="shared" si="2"/>
        <v>3.974701064528084E-3</v>
      </c>
      <c r="E29" s="259">
        <f t="shared" si="3"/>
        <v>7.8822997009235628E-3</v>
      </c>
      <c r="F29" s="64">
        <f>(C29-B29)/B29</f>
        <v>1.087861743000083</v>
      </c>
      <c r="H29" s="24">
        <v>388.34000000000003</v>
      </c>
      <c r="I29" s="160">
        <v>699.41</v>
      </c>
      <c r="J29" s="309">
        <f t="shared" si="5"/>
        <v>5.1552826792538005E-3</v>
      </c>
      <c r="K29" s="259">
        <f t="shared" si="6"/>
        <v>8.3522591976834658E-3</v>
      </c>
      <c r="L29" s="64">
        <f>(I29-H29)/H29</f>
        <v>0.80102487510943998</v>
      </c>
      <c r="N29" s="39">
        <f t="shared" si="0"/>
        <v>2.6834627822770116</v>
      </c>
      <c r="O29" s="173">
        <f t="shared" si="1"/>
        <v>2.3148004117201229</v>
      </c>
      <c r="P29" s="64">
        <f>(O29-N29)/N29</f>
        <v>-0.13738307570044475</v>
      </c>
    </row>
    <row r="30" spans="1:16" ht="20.100000000000001" customHeight="1" x14ac:dyDescent="0.25">
      <c r="A30" s="13" t="s">
        <v>188</v>
      </c>
      <c r="B30" s="24">
        <v>1870.73</v>
      </c>
      <c r="C30" s="160">
        <v>1796.31</v>
      </c>
      <c r="D30" s="309">
        <f t="shared" si="2"/>
        <v>5.1380583504551137E-3</v>
      </c>
      <c r="E30" s="259">
        <f t="shared" si="3"/>
        <v>4.6861473970504436E-3</v>
      </c>
      <c r="F30" s="64">
        <f t="shared" si="4"/>
        <v>-3.978126186034333E-2</v>
      </c>
      <c r="H30" s="24">
        <v>538.65699999999993</v>
      </c>
      <c r="I30" s="160">
        <v>660.24600000000009</v>
      </c>
      <c r="J30" s="309">
        <f t="shared" si="5"/>
        <v>7.1507676318659265E-3</v>
      </c>
      <c r="K30" s="259">
        <f t="shared" si="6"/>
        <v>7.8845680305310462E-3</v>
      </c>
      <c r="L30" s="64">
        <f t="shared" si="7"/>
        <v>0.22572620424500225</v>
      </c>
      <c r="N30" s="39">
        <f t="shared" si="0"/>
        <v>2.879394674806091</v>
      </c>
      <c r="O30" s="173">
        <f t="shared" si="1"/>
        <v>3.6755682482422305</v>
      </c>
      <c r="P30" s="64">
        <f t="shared" si="8"/>
        <v>0.27650727439431577</v>
      </c>
    </row>
    <row r="31" spans="1:16" ht="20.100000000000001" customHeight="1" x14ac:dyDescent="0.25">
      <c r="A31" s="13" t="s">
        <v>205</v>
      </c>
      <c r="B31" s="24">
        <v>3452.8000000000006</v>
      </c>
      <c r="C31" s="160">
        <v>2908.93</v>
      </c>
      <c r="D31" s="309">
        <f t="shared" si="2"/>
        <v>9.4832968266138993E-3</v>
      </c>
      <c r="E31" s="259">
        <f t="shared" si="3"/>
        <v>7.5887094920709386E-3</v>
      </c>
      <c r="F31" s="64">
        <f t="shared" si="4"/>
        <v>-0.15751563948100114</v>
      </c>
      <c r="H31" s="24">
        <v>549.26199999999994</v>
      </c>
      <c r="I31" s="160">
        <v>582.48800000000006</v>
      </c>
      <c r="J31" s="309">
        <f t="shared" si="5"/>
        <v>7.2915508960506277E-3</v>
      </c>
      <c r="K31" s="259">
        <f t="shared" si="6"/>
        <v>6.9559925587856153E-3</v>
      </c>
      <c r="L31" s="64">
        <f t="shared" si="7"/>
        <v>6.0492078461645109E-2</v>
      </c>
      <c r="N31" s="39">
        <f t="shared" si="0"/>
        <v>1.5907727062094525</v>
      </c>
      <c r="O31" s="173">
        <f t="shared" si="1"/>
        <v>2.0024132584833603</v>
      </c>
      <c r="P31" s="64">
        <f t="shared" si="8"/>
        <v>0.25876767351306829</v>
      </c>
    </row>
    <row r="32" spans="1:16" ht="20.100000000000001" customHeight="1" thickBot="1" x14ac:dyDescent="0.3">
      <c r="A32" s="13" t="s">
        <v>17</v>
      </c>
      <c r="B32" s="24">
        <f>B33-SUM(B7:B31)</f>
        <v>31690.960000000021</v>
      </c>
      <c r="C32" s="160">
        <f>C33-SUM(C7:C31)</f>
        <v>35632.919999999867</v>
      </c>
      <c r="D32" s="309">
        <f t="shared" si="2"/>
        <v>8.7040888670165711E-2</v>
      </c>
      <c r="E32" s="259">
        <f t="shared" si="3"/>
        <v>9.2957849874078569E-2</v>
      </c>
      <c r="F32" s="64">
        <f t="shared" si="4"/>
        <v>0.12438752249852462</v>
      </c>
      <c r="H32" s="24">
        <f>H33-SUM(H7:H31)</f>
        <v>5862.8000000000029</v>
      </c>
      <c r="I32" s="160">
        <f>I33-SUM(I7:I31)</f>
        <v>7516.3150000000314</v>
      </c>
      <c r="J32" s="309">
        <f t="shared" si="5"/>
        <v>7.7829714404720599E-2</v>
      </c>
      <c r="K32" s="259">
        <f t="shared" si="6"/>
        <v>8.9758812558351275E-2</v>
      </c>
      <c r="L32" s="64">
        <f t="shared" si="7"/>
        <v>0.2820350344545316</v>
      </c>
      <c r="N32" s="39">
        <f t="shared" si="0"/>
        <v>1.849991290891787</v>
      </c>
      <c r="O32" s="173">
        <f t="shared" si="1"/>
        <v>2.1093738599026008</v>
      </c>
      <c r="P32" s="64">
        <f t="shared" si="8"/>
        <v>0.14020745410416424</v>
      </c>
    </row>
    <row r="33" spans="1:16" ht="26.25" customHeight="1" thickBot="1" x14ac:dyDescent="0.3">
      <c r="A33" s="17" t="s">
        <v>18</v>
      </c>
      <c r="B33" s="22">
        <v>364092.79</v>
      </c>
      <c r="C33" s="165">
        <v>383323.41</v>
      </c>
      <c r="D33" s="305">
        <f>SUM(D7:D32)</f>
        <v>1.0000000000000002</v>
      </c>
      <c r="E33" s="306">
        <f>SUM(E7:E32)</f>
        <v>0.99999999999999956</v>
      </c>
      <c r="F33" s="69">
        <f t="shared" si="4"/>
        <v>5.2817909412597806E-2</v>
      </c>
      <c r="G33" s="2"/>
      <c r="H33" s="46">
        <v>75328.556000000011</v>
      </c>
      <c r="I33" s="171">
        <v>83739.020000000033</v>
      </c>
      <c r="J33" s="305">
        <f>SUM(J7:J32)</f>
        <v>1</v>
      </c>
      <c r="K33" s="306">
        <f>SUM(K7:K32)</f>
        <v>1.0000000000000004</v>
      </c>
      <c r="L33" s="69">
        <f t="shared" si="7"/>
        <v>0.11165040784798823</v>
      </c>
      <c r="N33" s="34">
        <f t="shared" si="0"/>
        <v>2.0689384153968007</v>
      </c>
      <c r="O33" s="166">
        <f t="shared" si="1"/>
        <v>2.1845527253344645</v>
      </c>
      <c r="P33" s="69">
        <f t="shared" si="8"/>
        <v>5.5880981800751302E-2</v>
      </c>
    </row>
    <row r="35" spans="1:16" ht="15.75" thickBot="1" x14ac:dyDescent="0.3"/>
    <row r="36" spans="1:16" x14ac:dyDescent="0.25">
      <c r="A36" s="462" t="s">
        <v>2</v>
      </c>
      <c r="B36" s="455" t="s">
        <v>1</v>
      </c>
      <c r="C36" s="446"/>
      <c r="D36" s="455" t="s">
        <v>105</v>
      </c>
      <c r="E36" s="446"/>
      <c r="F36" s="148" t="s">
        <v>0</v>
      </c>
      <c r="H36" s="465" t="s">
        <v>19</v>
      </c>
      <c r="I36" s="466"/>
      <c r="J36" s="455" t="s">
        <v>105</v>
      </c>
      <c r="K36" s="451"/>
      <c r="L36" s="148" t="s">
        <v>0</v>
      </c>
      <c r="N36" s="445" t="s">
        <v>22</v>
      </c>
      <c r="O36" s="446"/>
      <c r="P36" s="148" t="s">
        <v>0</v>
      </c>
    </row>
    <row r="37" spans="1:16" x14ac:dyDescent="0.25">
      <c r="A37" s="463"/>
      <c r="B37" s="456" t="str">
        <f>B5</f>
        <v>jan-fev</v>
      </c>
      <c r="C37" s="448"/>
      <c r="D37" s="456" t="str">
        <f>B5</f>
        <v>jan-fev</v>
      </c>
      <c r="E37" s="448"/>
      <c r="F37" s="149" t="str">
        <f>F5</f>
        <v>2022/2021</v>
      </c>
      <c r="H37" s="443" t="str">
        <f>B5</f>
        <v>jan-fev</v>
      </c>
      <c r="I37" s="448"/>
      <c r="J37" s="456" t="str">
        <f>B5</f>
        <v>jan-fev</v>
      </c>
      <c r="K37" s="444"/>
      <c r="L37" s="149" t="str">
        <f>F37</f>
        <v>2022/2021</v>
      </c>
      <c r="N37" s="443" t="str">
        <f>B5</f>
        <v>jan-fev</v>
      </c>
      <c r="O37" s="444"/>
      <c r="P37" s="149" t="str">
        <f>P5</f>
        <v>2022/2021</v>
      </c>
    </row>
    <row r="38" spans="1:16" ht="19.5" customHeight="1" thickBot="1" x14ac:dyDescent="0.3">
      <c r="A38" s="464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181</v>
      </c>
      <c r="B39" s="45">
        <v>31265.879999999994</v>
      </c>
      <c r="C39" s="167">
        <v>30840.520000000004</v>
      </c>
      <c r="D39" s="309">
        <f t="shared" ref="D39:D61" si="9">B39/$B$62</f>
        <v>0.22101580997911488</v>
      </c>
      <c r="E39" s="308">
        <f t="shared" ref="E39:E61" si="10">C39/$C$62</f>
        <v>0.21728308429687673</v>
      </c>
      <c r="F39" s="64">
        <f>(C39-B39)/B39</f>
        <v>-1.3604606683067604E-2</v>
      </c>
      <c r="H39" s="45">
        <v>5198.9279999999999</v>
      </c>
      <c r="I39" s="167">
        <v>4959.6440000000011</v>
      </c>
      <c r="J39" s="309">
        <f t="shared" ref="J39:J61" si="11">H39/$H$62</f>
        <v>0.18051500508792703</v>
      </c>
      <c r="K39" s="308">
        <f t="shared" ref="K39:K61" si="12">I39/$I$62</f>
        <v>0.16704591505698294</v>
      </c>
      <c r="L39" s="64">
        <f>(I39-H39)/H39</f>
        <v>-4.6025642209316757E-2</v>
      </c>
      <c r="N39" s="39">
        <f t="shared" ref="N39:N62" si="13">(H39/B39)*10</f>
        <v>1.662811985461468</v>
      </c>
      <c r="O39" s="172">
        <f t="shared" ref="O39:O62" si="14">(I39/C39)*10</f>
        <v>1.6081583579005803</v>
      </c>
      <c r="P39" s="73">
        <f t="shared" si="8"/>
        <v>-3.2868194383215338E-2</v>
      </c>
    </row>
    <row r="40" spans="1:16" ht="20.100000000000001" customHeight="1" x14ac:dyDescent="0.25">
      <c r="A40" s="44" t="s">
        <v>182</v>
      </c>
      <c r="B40" s="24">
        <v>26929.259999999995</v>
      </c>
      <c r="C40" s="160">
        <v>22228.709999999995</v>
      </c>
      <c r="D40" s="309">
        <f t="shared" si="9"/>
        <v>0.19036061710203517</v>
      </c>
      <c r="E40" s="259">
        <f t="shared" si="10"/>
        <v>0.15660963786410945</v>
      </c>
      <c r="F40" s="64">
        <f t="shared" ref="F40:F62" si="15">(C40-B40)/B40</f>
        <v>-0.17455177008205944</v>
      </c>
      <c r="H40" s="24">
        <v>4710.973</v>
      </c>
      <c r="I40" s="160">
        <v>4233.3180000000011</v>
      </c>
      <c r="J40" s="309">
        <f t="shared" si="11"/>
        <v>0.16357243552210896</v>
      </c>
      <c r="K40" s="259">
        <f t="shared" si="12"/>
        <v>0.14258250774394229</v>
      </c>
      <c r="L40" s="64">
        <f t="shared" ref="L40:L62" si="16">(I40-H40)/H40</f>
        <v>-0.101392005430725</v>
      </c>
      <c r="N40" s="39">
        <f t="shared" si="13"/>
        <v>1.7493882119300719</v>
      </c>
      <c r="O40" s="173">
        <f t="shared" si="14"/>
        <v>1.9044370995887761</v>
      </c>
      <c r="P40" s="64">
        <f t="shared" si="8"/>
        <v>8.8630348942183176E-2</v>
      </c>
    </row>
    <row r="41" spans="1:16" ht="20.100000000000001" customHeight="1" x14ac:dyDescent="0.25">
      <c r="A41" s="44" t="s">
        <v>185</v>
      </c>
      <c r="B41" s="24">
        <v>16841.32</v>
      </c>
      <c r="C41" s="160">
        <v>18092.730000000003</v>
      </c>
      <c r="D41" s="309">
        <f t="shared" si="9"/>
        <v>0.11904983902316095</v>
      </c>
      <c r="E41" s="259">
        <f t="shared" si="10"/>
        <v>0.12747010030150693</v>
      </c>
      <c r="F41" s="64">
        <f t="shared" si="15"/>
        <v>7.4305933264138646E-2</v>
      </c>
      <c r="H41" s="24">
        <v>3775.2509999999997</v>
      </c>
      <c r="I41" s="160">
        <v>4163.9140000000007</v>
      </c>
      <c r="J41" s="309">
        <f t="shared" si="11"/>
        <v>0.13108268732961903</v>
      </c>
      <c r="K41" s="259">
        <f t="shared" si="12"/>
        <v>0.14024490958395036</v>
      </c>
      <c r="L41" s="64">
        <f t="shared" si="16"/>
        <v>0.10295024092437853</v>
      </c>
      <c r="N41" s="39">
        <f t="shared" si="13"/>
        <v>2.2416597986381115</v>
      </c>
      <c r="O41" s="173">
        <f t="shared" si="14"/>
        <v>2.3014293586429466</v>
      </c>
      <c r="P41" s="64">
        <f t="shared" si="8"/>
        <v>2.6663082436124908E-2</v>
      </c>
    </row>
    <row r="42" spans="1:16" ht="20.100000000000001" customHeight="1" x14ac:dyDescent="0.25">
      <c r="A42" s="44" t="s">
        <v>186</v>
      </c>
      <c r="B42" s="24">
        <v>21230.320000000003</v>
      </c>
      <c r="C42" s="160">
        <v>17003.260000000002</v>
      </c>
      <c r="D42" s="309">
        <f t="shared" si="9"/>
        <v>0.15007530160404262</v>
      </c>
      <c r="E42" s="259">
        <f t="shared" si="10"/>
        <v>0.11979437363253642</v>
      </c>
      <c r="F42" s="64">
        <f t="shared" si="15"/>
        <v>-0.19910486511743586</v>
      </c>
      <c r="H42" s="24">
        <v>4557.0419999999986</v>
      </c>
      <c r="I42" s="160">
        <v>3749.8850000000002</v>
      </c>
      <c r="J42" s="309">
        <f t="shared" si="11"/>
        <v>0.15822770767663966</v>
      </c>
      <c r="K42" s="259">
        <f t="shared" si="12"/>
        <v>0.12629998668925721</v>
      </c>
      <c r="L42" s="64">
        <f t="shared" si="16"/>
        <v>-0.1771230109356022</v>
      </c>
      <c r="N42" s="39">
        <f t="shared" si="13"/>
        <v>2.1464782443222701</v>
      </c>
      <c r="O42" s="173">
        <f t="shared" si="14"/>
        <v>2.2053917895744695</v>
      </c>
      <c r="P42" s="64">
        <f t="shared" si="8"/>
        <v>2.7446607207892187E-2</v>
      </c>
    </row>
    <row r="43" spans="1:16" ht="20.100000000000001" customHeight="1" x14ac:dyDescent="0.25">
      <c r="A43" s="44" t="s">
        <v>184</v>
      </c>
      <c r="B43" s="24">
        <v>6152.61</v>
      </c>
      <c r="C43" s="160">
        <v>8180.46</v>
      </c>
      <c r="D43" s="309">
        <f t="shared" si="9"/>
        <v>4.3492269612612926E-2</v>
      </c>
      <c r="E43" s="259">
        <f t="shared" si="10"/>
        <v>5.7634423147444595E-2</v>
      </c>
      <c r="F43" s="64">
        <f t="shared" si="15"/>
        <v>0.3295918317592047</v>
      </c>
      <c r="H43" s="24">
        <v>1545.7599999999998</v>
      </c>
      <c r="I43" s="160">
        <v>2243.2349999999997</v>
      </c>
      <c r="J43" s="309">
        <f t="shared" si="11"/>
        <v>5.3671232658870069E-2</v>
      </c>
      <c r="K43" s="259">
        <f t="shared" si="12"/>
        <v>7.5554463841124672E-2</v>
      </c>
      <c r="L43" s="64">
        <f t="shared" si="16"/>
        <v>0.45121817099679123</v>
      </c>
      <c r="N43" s="39">
        <f t="shared" si="13"/>
        <v>2.5123646712533376</v>
      </c>
      <c r="O43" s="173">
        <f t="shared" si="14"/>
        <v>2.7421868696870346</v>
      </c>
      <c r="P43" s="64">
        <f t="shared" si="8"/>
        <v>9.1476448886317979E-2</v>
      </c>
    </row>
    <row r="44" spans="1:16" ht="20.100000000000001" customHeight="1" x14ac:dyDescent="0.25">
      <c r="A44" s="44" t="s">
        <v>189</v>
      </c>
      <c r="B44" s="24">
        <v>8119.7099999999982</v>
      </c>
      <c r="C44" s="160">
        <v>6903.4199999999992</v>
      </c>
      <c r="D44" s="309">
        <f t="shared" si="9"/>
        <v>5.739752990945781E-2</v>
      </c>
      <c r="E44" s="259">
        <f t="shared" si="10"/>
        <v>4.8637195150948956E-2</v>
      </c>
      <c r="F44" s="64">
        <f t="shared" si="15"/>
        <v>-0.14979475867980499</v>
      </c>
      <c r="H44" s="24">
        <v>1786.883</v>
      </c>
      <c r="I44" s="160">
        <v>1779.0670000000002</v>
      </c>
      <c r="J44" s="309">
        <f t="shared" si="11"/>
        <v>6.2043404685837217E-2</v>
      </c>
      <c r="K44" s="259">
        <f t="shared" si="12"/>
        <v>5.9920807816585507E-2</v>
      </c>
      <c r="L44" s="64">
        <f t="shared" si="16"/>
        <v>-4.3740972408377061E-3</v>
      </c>
      <c r="N44" s="39">
        <f t="shared" si="13"/>
        <v>2.2006734230656027</v>
      </c>
      <c r="O44" s="173">
        <f t="shared" si="14"/>
        <v>2.5770806353952107</v>
      </c>
      <c r="P44" s="64">
        <f t="shared" si="8"/>
        <v>0.17104183127965519</v>
      </c>
    </row>
    <row r="45" spans="1:16" ht="20.100000000000001" customHeight="1" x14ac:dyDescent="0.25">
      <c r="A45" s="44" t="s">
        <v>190</v>
      </c>
      <c r="B45" s="24">
        <v>9370.0800000000017</v>
      </c>
      <c r="C45" s="160">
        <v>8304.619999999999</v>
      </c>
      <c r="D45" s="309">
        <f t="shared" si="9"/>
        <v>6.6236287632687949E-2</v>
      </c>
      <c r="E45" s="259">
        <f t="shared" si="10"/>
        <v>5.8509177131693235E-2</v>
      </c>
      <c r="F45" s="64">
        <f t="shared" si="15"/>
        <v>-0.11370874101395106</v>
      </c>
      <c r="H45" s="24">
        <v>2033.1920000000002</v>
      </c>
      <c r="I45" s="160">
        <v>1767.9990000000005</v>
      </c>
      <c r="J45" s="309">
        <f t="shared" si="11"/>
        <v>7.0595642837279649E-2</v>
      </c>
      <c r="K45" s="259">
        <f t="shared" si="12"/>
        <v>5.9548026183901662E-2</v>
      </c>
      <c r="L45" s="64">
        <f t="shared" si="16"/>
        <v>-0.13043185296814061</v>
      </c>
      <c r="N45" s="39">
        <f t="shared" si="13"/>
        <v>2.1698768847224357</v>
      </c>
      <c r="O45" s="173">
        <f t="shared" si="14"/>
        <v>2.1289342558720334</v>
      </c>
      <c r="P45" s="64">
        <f t="shared" si="8"/>
        <v>-1.8868641414021742E-2</v>
      </c>
    </row>
    <row r="46" spans="1:16" ht="20.100000000000001" customHeight="1" x14ac:dyDescent="0.25">
      <c r="A46" s="44" t="s">
        <v>187</v>
      </c>
      <c r="B46" s="24">
        <v>6070.510000000002</v>
      </c>
      <c r="C46" s="160">
        <v>11100.58</v>
      </c>
      <c r="D46" s="309">
        <f t="shared" si="9"/>
        <v>4.2911911791266306E-2</v>
      </c>
      <c r="E46" s="259">
        <f t="shared" si="10"/>
        <v>7.8207768866550356E-2</v>
      </c>
      <c r="F46" s="64">
        <f t="shared" si="15"/>
        <v>0.82860748108478466</v>
      </c>
      <c r="H46" s="24">
        <v>1061.0219999999997</v>
      </c>
      <c r="I46" s="160">
        <v>1732.146</v>
      </c>
      <c r="J46" s="309">
        <f t="shared" si="11"/>
        <v>3.6840362422484493E-2</v>
      </c>
      <c r="K46" s="259">
        <f t="shared" si="12"/>
        <v>5.834046023914069E-2</v>
      </c>
      <c r="L46" s="64">
        <f t="shared" si="16"/>
        <v>0.63252599851841007</v>
      </c>
      <c r="N46" s="39">
        <f t="shared" si="13"/>
        <v>1.7478300834690979</v>
      </c>
      <c r="O46" s="173">
        <f t="shared" si="14"/>
        <v>1.5604103569363041</v>
      </c>
      <c r="P46" s="64">
        <f t="shared" si="8"/>
        <v>-0.10722994660945676</v>
      </c>
    </row>
    <row r="47" spans="1:16" ht="20.100000000000001" customHeight="1" x14ac:dyDescent="0.25">
      <c r="A47" s="44" t="s">
        <v>183</v>
      </c>
      <c r="B47" s="24">
        <v>5524.75</v>
      </c>
      <c r="C47" s="160">
        <v>5390.08</v>
      </c>
      <c r="D47" s="309">
        <f t="shared" si="9"/>
        <v>3.9053981406636087E-2</v>
      </c>
      <c r="E47" s="259">
        <f t="shared" si="10"/>
        <v>3.7975144615165671E-2</v>
      </c>
      <c r="F47" s="64">
        <f t="shared" si="15"/>
        <v>-2.4375763609213098E-2</v>
      </c>
      <c r="H47" s="24">
        <v>1353.7069999999999</v>
      </c>
      <c r="I47" s="160">
        <v>1420.6790000000001</v>
      </c>
      <c r="J47" s="309">
        <f t="shared" si="11"/>
        <v>4.7002848662755559E-2</v>
      </c>
      <c r="K47" s="259">
        <f t="shared" si="12"/>
        <v>4.7849931075141565E-2</v>
      </c>
      <c r="L47" s="64">
        <f t="shared" si="16"/>
        <v>4.9473039586853146E-2</v>
      </c>
      <c r="N47" s="39">
        <f t="shared" si="13"/>
        <v>2.4502592877505767</v>
      </c>
      <c r="O47" s="173">
        <f t="shared" si="14"/>
        <v>2.6357289687722636</v>
      </c>
      <c r="P47" s="64">
        <f t="shared" si="8"/>
        <v>7.5693899804356854E-2</v>
      </c>
    </row>
    <row r="48" spans="1:16" ht="20.100000000000001" customHeight="1" x14ac:dyDescent="0.25">
      <c r="A48" s="44" t="s">
        <v>191</v>
      </c>
      <c r="B48" s="24">
        <v>2681.7700000000009</v>
      </c>
      <c r="C48" s="160">
        <v>2818.82</v>
      </c>
      <c r="D48" s="309">
        <f t="shared" si="9"/>
        <v>1.8957200908072673E-2</v>
      </c>
      <c r="E48" s="259">
        <f t="shared" si="10"/>
        <v>1.9859649048645161E-2</v>
      </c>
      <c r="F48" s="64">
        <f t="shared" si="15"/>
        <v>5.1104307975702326E-2</v>
      </c>
      <c r="H48" s="24">
        <v>767.21399999999994</v>
      </c>
      <c r="I48" s="160">
        <v>825.9849999999999</v>
      </c>
      <c r="J48" s="309">
        <f t="shared" si="11"/>
        <v>2.6638883845579095E-2</v>
      </c>
      <c r="K48" s="259">
        <f t="shared" si="12"/>
        <v>2.7820025015574103E-2</v>
      </c>
      <c r="L48" s="64">
        <f t="shared" si="16"/>
        <v>7.6603138107490171E-2</v>
      </c>
      <c r="N48" s="39">
        <f t="shared" si="13"/>
        <v>2.8608493644123083</v>
      </c>
      <c r="O48" s="173">
        <f t="shared" si="14"/>
        <v>2.9302509560738175</v>
      </c>
      <c r="P48" s="64">
        <f t="shared" si="8"/>
        <v>2.4259086313608135E-2</v>
      </c>
    </row>
    <row r="49" spans="1:16" ht="20.100000000000001" customHeight="1" x14ac:dyDescent="0.25">
      <c r="A49" s="44" t="s">
        <v>188</v>
      </c>
      <c r="B49" s="24">
        <v>1870.73</v>
      </c>
      <c r="C49" s="160">
        <v>1796.31</v>
      </c>
      <c r="D49" s="309">
        <f t="shared" si="9"/>
        <v>1.3224029075856162E-2</v>
      </c>
      <c r="E49" s="259">
        <f t="shared" si="10"/>
        <v>1.2655680810612874E-2</v>
      </c>
      <c r="F49" s="64">
        <f t="shared" si="15"/>
        <v>-3.978126186034333E-2</v>
      </c>
      <c r="H49" s="24">
        <v>538.65699999999993</v>
      </c>
      <c r="I49" s="160">
        <v>660.24600000000009</v>
      </c>
      <c r="J49" s="309">
        <f t="shared" si="11"/>
        <v>1.870302321856496E-2</v>
      </c>
      <c r="K49" s="259">
        <f t="shared" si="12"/>
        <v>2.2237764894559517E-2</v>
      </c>
      <c r="L49" s="64">
        <f t="shared" si="16"/>
        <v>0.22572620424500225</v>
      </c>
      <c r="N49" s="39">
        <f t="shared" si="13"/>
        <v>2.879394674806091</v>
      </c>
      <c r="O49" s="173">
        <f t="shared" si="14"/>
        <v>3.6755682482422305</v>
      </c>
      <c r="P49" s="64">
        <f t="shared" si="8"/>
        <v>0.27650727439431577</v>
      </c>
    </row>
    <row r="50" spans="1:16" ht="20.100000000000001" customHeight="1" x14ac:dyDescent="0.25">
      <c r="A50" s="44" t="s">
        <v>194</v>
      </c>
      <c r="B50" s="24">
        <v>1390.3699999999997</v>
      </c>
      <c r="C50" s="160">
        <v>1575.3700000000003</v>
      </c>
      <c r="D50" s="309">
        <f t="shared" si="9"/>
        <v>9.8284056524448361E-3</v>
      </c>
      <c r="E50" s="259">
        <f t="shared" si="10"/>
        <v>1.1099075259067314E-2</v>
      </c>
      <c r="F50" s="64">
        <f t="shared" si="15"/>
        <v>0.13305810683487182</v>
      </c>
      <c r="H50" s="24">
        <v>397.2360000000001</v>
      </c>
      <c r="I50" s="160">
        <v>477.92</v>
      </c>
      <c r="J50" s="309">
        <f t="shared" si="11"/>
        <v>1.3792662364454327E-2</v>
      </c>
      <c r="K50" s="259">
        <f t="shared" si="12"/>
        <v>1.609683753995917E-2</v>
      </c>
      <c r="L50" s="64">
        <f t="shared" si="16"/>
        <v>0.2031135143843959</v>
      </c>
      <c r="N50" s="39">
        <f t="shared" si="13"/>
        <v>2.8570524392787542</v>
      </c>
      <c r="O50" s="173">
        <f t="shared" si="14"/>
        <v>3.0337000196779162</v>
      </c>
      <c r="P50" s="64">
        <f t="shared" si="8"/>
        <v>6.1828609783499702E-2</v>
      </c>
    </row>
    <row r="51" spans="1:16" ht="20.100000000000001" customHeight="1" x14ac:dyDescent="0.25">
      <c r="A51" s="44" t="s">
        <v>195</v>
      </c>
      <c r="B51" s="24">
        <v>238.23</v>
      </c>
      <c r="C51" s="160">
        <v>3182.34</v>
      </c>
      <c r="D51" s="309">
        <f t="shared" si="9"/>
        <v>1.6840273298344567E-3</v>
      </c>
      <c r="E51" s="259">
        <f t="shared" si="10"/>
        <v>2.2420784425208218E-2</v>
      </c>
      <c r="F51" s="64">
        <f t="shared" si="15"/>
        <v>12.358267220753055</v>
      </c>
      <c r="H51" s="24">
        <v>72.177000000000007</v>
      </c>
      <c r="I51" s="160">
        <v>445.91300000000007</v>
      </c>
      <c r="J51" s="309">
        <f t="shared" si="11"/>
        <v>2.5060996271214584E-3</v>
      </c>
      <c r="K51" s="259">
        <f t="shared" si="12"/>
        <v>1.5018808834022044E-2</v>
      </c>
      <c r="L51" s="64">
        <f t="shared" si="16"/>
        <v>5.1780484087728782</v>
      </c>
      <c r="N51" s="39">
        <f t="shared" si="13"/>
        <v>3.0297191789447178</v>
      </c>
      <c r="O51" s="173">
        <f t="shared" si="14"/>
        <v>1.4012110585292583</v>
      </c>
      <c r="P51" s="64">
        <f t="shared" si="8"/>
        <v>-0.53751124253789273</v>
      </c>
    </row>
    <row r="52" spans="1:16" ht="20.100000000000001" customHeight="1" x14ac:dyDescent="0.25">
      <c r="A52" s="44" t="s">
        <v>193</v>
      </c>
      <c r="B52" s="24">
        <v>467.18000000000006</v>
      </c>
      <c r="C52" s="160">
        <v>1376.0700000000002</v>
      </c>
      <c r="D52" s="309">
        <f t="shared" si="9"/>
        <v>3.3024551397895382E-3</v>
      </c>
      <c r="E52" s="259">
        <f t="shared" si="10"/>
        <v>9.6949316616063274E-3</v>
      </c>
      <c r="F52" s="64">
        <f t="shared" si="15"/>
        <v>1.9454813990324928</v>
      </c>
      <c r="H52" s="24">
        <v>111.27700000000002</v>
      </c>
      <c r="I52" s="160">
        <v>342.49000000000012</v>
      </c>
      <c r="J52" s="309">
        <f t="shared" si="11"/>
        <v>3.8637134850048431E-3</v>
      </c>
      <c r="K52" s="259">
        <f t="shared" si="12"/>
        <v>1.1535415737070259E-2</v>
      </c>
      <c r="L52" s="64">
        <f t="shared" si="16"/>
        <v>2.077814822470053</v>
      </c>
      <c r="N52" s="39">
        <f t="shared" ref="N52" si="17">(H52/B52)*10</f>
        <v>2.3818870670833512</v>
      </c>
      <c r="O52" s="173">
        <f t="shared" ref="O52" si="18">(I52/C52)*10</f>
        <v>2.4888995472614046</v>
      </c>
      <c r="P52" s="64">
        <f t="shared" ref="P52" si="19">(O52-N52)/N52</f>
        <v>4.492760452706579E-2</v>
      </c>
    </row>
    <row r="53" spans="1:16" ht="20.100000000000001" customHeight="1" x14ac:dyDescent="0.25">
      <c r="A53" s="44" t="s">
        <v>197</v>
      </c>
      <c r="B53" s="24">
        <v>478.39000000000004</v>
      </c>
      <c r="C53" s="160">
        <v>1052.8</v>
      </c>
      <c r="D53" s="309">
        <f t="shared" si="9"/>
        <v>3.381697663264517E-3</v>
      </c>
      <c r="E53" s="259">
        <f t="shared" si="10"/>
        <v>7.4173727014898508E-3</v>
      </c>
      <c r="F53" s="64">
        <f t="shared" si="15"/>
        <v>1.2007148978866611</v>
      </c>
      <c r="H53" s="24">
        <v>145.81200000000004</v>
      </c>
      <c r="I53" s="160">
        <v>295.608</v>
      </c>
      <c r="J53" s="309">
        <f t="shared" si="11"/>
        <v>5.0628233208616898E-3</v>
      </c>
      <c r="K53" s="259">
        <f t="shared" si="12"/>
        <v>9.9563817197695238E-3</v>
      </c>
      <c r="L53" s="64">
        <f t="shared" si="16"/>
        <v>1.0273228540860828</v>
      </c>
      <c r="N53" s="39">
        <f t="shared" ref="N53" si="20">(H53/B53)*10</f>
        <v>3.0479734108154437</v>
      </c>
      <c r="O53" s="173">
        <f t="shared" ref="O53" si="21">(I53/C53)*10</f>
        <v>2.8078267477203651</v>
      </c>
      <c r="P53" s="64">
        <f t="shared" ref="P53" si="22">(O53-N53)/N53</f>
        <v>-7.8788962608053278E-2</v>
      </c>
    </row>
    <row r="54" spans="1:16" ht="20.100000000000001" customHeight="1" x14ac:dyDescent="0.25">
      <c r="A54" s="44" t="s">
        <v>199</v>
      </c>
      <c r="B54" s="24">
        <v>614.60000000000014</v>
      </c>
      <c r="C54" s="160">
        <v>471.03</v>
      </c>
      <c r="D54" s="309">
        <f t="shared" si="9"/>
        <v>4.3445544092526444E-3</v>
      </c>
      <c r="E54" s="259">
        <f t="shared" si="10"/>
        <v>3.318583836989708E-3</v>
      </c>
      <c r="F54" s="64">
        <f t="shared" si="15"/>
        <v>-0.23359908883826902</v>
      </c>
      <c r="H54" s="24">
        <v>171.94600000000003</v>
      </c>
      <c r="I54" s="160">
        <v>132.459</v>
      </c>
      <c r="J54" s="309">
        <f t="shared" si="11"/>
        <v>5.9702371459748448E-3</v>
      </c>
      <c r="K54" s="259">
        <f t="shared" si="12"/>
        <v>4.4613554647335366E-3</v>
      </c>
      <c r="L54" s="64">
        <f t="shared" si="16"/>
        <v>-0.22964768008560837</v>
      </c>
      <c r="N54" s="39">
        <f t="shared" ref="N54" si="23">(H54/B54)*10</f>
        <v>2.7976895541815812</v>
      </c>
      <c r="O54" s="173">
        <f t="shared" ref="O54" si="24">(I54/C54)*10</f>
        <v>2.8121138780969366</v>
      </c>
      <c r="P54" s="64">
        <f t="shared" ref="P54" si="25">(O54-N54)/N54</f>
        <v>5.1557986102482422E-3</v>
      </c>
    </row>
    <row r="55" spans="1:16" ht="20.100000000000001" customHeight="1" x14ac:dyDescent="0.25">
      <c r="A55" s="44" t="s">
        <v>198</v>
      </c>
      <c r="B55" s="24">
        <v>1123.0800000000002</v>
      </c>
      <c r="C55" s="160">
        <v>471.84000000000003</v>
      </c>
      <c r="D55" s="309">
        <f t="shared" si="9"/>
        <v>7.9389556881605261E-3</v>
      </c>
      <c r="E55" s="259">
        <f t="shared" si="10"/>
        <v>3.3242905922026707E-3</v>
      </c>
      <c r="F55" s="64">
        <f t="shared" si="15"/>
        <v>-0.57986964419275566</v>
      </c>
      <c r="H55" s="24">
        <v>263.23999999999995</v>
      </c>
      <c r="I55" s="160">
        <v>124.25400000000002</v>
      </c>
      <c r="J55" s="309">
        <f t="shared" si="11"/>
        <v>9.1401092570133503E-3</v>
      </c>
      <c r="K55" s="259">
        <f t="shared" si="12"/>
        <v>4.1850026190368411E-3</v>
      </c>
      <c r="L55" s="64">
        <f t="shared" si="16"/>
        <v>-0.5279820695942864</v>
      </c>
      <c r="N55" s="39">
        <f t="shared" ref="N55:N56" si="26">(H55/B55)*10</f>
        <v>2.3439113865441459</v>
      </c>
      <c r="O55" s="173">
        <f t="shared" ref="O55:O56" si="27">(I55/C55)*10</f>
        <v>2.6333926754832149</v>
      </c>
      <c r="P55" s="64">
        <f t="shared" ref="P55:P56" si="28">(O55-N55)/N55</f>
        <v>0.12350351237718039</v>
      </c>
    </row>
    <row r="56" spans="1:16" ht="20.100000000000001" customHeight="1" x14ac:dyDescent="0.25">
      <c r="A56" s="44" t="s">
        <v>196</v>
      </c>
      <c r="B56" s="24">
        <v>345.92</v>
      </c>
      <c r="C56" s="160">
        <v>306.83000000000004</v>
      </c>
      <c r="D56" s="309">
        <f t="shared" si="9"/>
        <v>2.4452786548139838E-3</v>
      </c>
      <c r="E56" s="259">
        <f t="shared" si="10"/>
        <v>2.161732965423757E-3</v>
      </c>
      <c r="F56" s="64">
        <f t="shared" si="15"/>
        <v>-0.11300300647548558</v>
      </c>
      <c r="H56" s="24">
        <v>119.90899999999999</v>
      </c>
      <c r="I56" s="160">
        <v>119.887</v>
      </c>
      <c r="J56" s="309">
        <f t="shared" si="11"/>
        <v>4.1634301812004783E-3</v>
      </c>
      <c r="K56" s="259">
        <f t="shared" si="12"/>
        <v>4.0379175639292881E-3</v>
      </c>
      <c r="L56" s="64">
        <f t="shared" si="16"/>
        <v>-1.8347246662044851E-4</v>
      </c>
      <c r="N56" s="39">
        <f t="shared" si="26"/>
        <v>3.4663795097132284</v>
      </c>
      <c r="O56" s="173">
        <f t="shared" si="27"/>
        <v>3.9072776456017988</v>
      </c>
      <c r="P56" s="64">
        <f t="shared" si="28"/>
        <v>0.12719269042905393</v>
      </c>
    </row>
    <row r="57" spans="1:16" ht="20.100000000000001" customHeight="1" x14ac:dyDescent="0.25">
      <c r="A57" s="44" t="s">
        <v>200</v>
      </c>
      <c r="B57" s="24">
        <v>292.08999999999997</v>
      </c>
      <c r="C57" s="160">
        <v>387.55</v>
      </c>
      <c r="D57" s="309">
        <f t="shared" si="9"/>
        <v>2.0647590260309216E-3</v>
      </c>
      <c r="E57" s="259">
        <f t="shared" si="10"/>
        <v>2.730435781214278E-3</v>
      </c>
      <c r="F57" s="64">
        <f t="shared" si="15"/>
        <v>0.32681707692834416</v>
      </c>
      <c r="H57" s="24">
        <v>78.656999999999996</v>
      </c>
      <c r="I57" s="160">
        <v>93.865999999999985</v>
      </c>
      <c r="J57" s="309">
        <f t="shared" si="11"/>
        <v>2.7310954787604438E-3</v>
      </c>
      <c r="K57" s="259">
        <f t="shared" si="12"/>
        <v>3.1615034995936711E-3</v>
      </c>
      <c r="L57" s="64">
        <f t="shared" si="16"/>
        <v>0.19335850591809997</v>
      </c>
      <c r="N57" s="39">
        <f t="shared" si="13"/>
        <v>2.6929028724023416</v>
      </c>
      <c r="O57" s="173">
        <f t="shared" si="14"/>
        <v>2.4220358663398267</v>
      </c>
      <c r="P57" s="64">
        <f t="shared" si="8"/>
        <v>-0.10058550898305298</v>
      </c>
    </row>
    <row r="58" spans="1:16" ht="20.100000000000001" customHeight="1" x14ac:dyDescent="0.25">
      <c r="A58" s="44" t="s">
        <v>202</v>
      </c>
      <c r="B58" s="24">
        <v>105.62</v>
      </c>
      <c r="C58" s="160">
        <v>143.32</v>
      </c>
      <c r="D58" s="309">
        <f t="shared" si="9"/>
        <v>7.466186734547091E-4</v>
      </c>
      <c r="E58" s="259">
        <f t="shared" si="10"/>
        <v>1.0097434038540325E-3</v>
      </c>
      <c r="F58" s="64">
        <f t="shared" si="15"/>
        <v>0.35693997348986922</v>
      </c>
      <c r="H58" s="24">
        <v>33.899000000000001</v>
      </c>
      <c r="I58" s="160">
        <v>39.04</v>
      </c>
      <c r="J58" s="309">
        <f t="shared" si="11"/>
        <v>1.1770269096774641E-3</v>
      </c>
      <c r="K58" s="259">
        <f t="shared" si="12"/>
        <v>1.3149073852527745E-3</v>
      </c>
      <c r="L58" s="64">
        <f t="shared" si="16"/>
        <v>0.15165639104398354</v>
      </c>
      <c r="N58" s="39">
        <f t="shared" si="13"/>
        <v>3.2095247112289336</v>
      </c>
      <c r="O58" s="173">
        <f t="shared" si="14"/>
        <v>2.7239743231928553</v>
      </c>
      <c r="P58" s="64">
        <f t="shared" si="8"/>
        <v>-0.15128420302773118</v>
      </c>
    </row>
    <row r="59" spans="1:16" ht="20.100000000000001" customHeight="1" x14ac:dyDescent="0.25">
      <c r="A59" s="44" t="s">
        <v>216</v>
      </c>
      <c r="B59" s="24">
        <v>184.54999999999995</v>
      </c>
      <c r="C59" s="160">
        <v>84.96</v>
      </c>
      <c r="D59" s="309">
        <f t="shared" si="9"/>
        <v>1.3045680381184104E-3</v>
      </c>
      <c r="E59" s="259">
        <f t="shared" si="10"/>
        <v>5.9857521344849711E-4</v>
      </c>
      <c r="F59" s="64">
        <f>(C59-B59)/B59</f>
        <v>-0.53963695475480888</v>
      </c>
      <c r="H59" s="24">
        <v>20.422000000000001</v>
      </c>
      <c r="I59" s="160">
        <v>20.57</v>
      </c>
      <c r="J59" s="309">
        <f t="shared" si="11"/>
        <v>7.0908414848323462E-4</v>
      </c>
      <c r="K59" s="259">
        <f t="shared" si="12"/>
        <v>6.9281877342852391E-4</v>
      </c>
      <c r="L59" s="64">
        <f>(I59-H59)/H59</f>
        <v>7.2470864753696835E-3</v>
      </c>
      <c r="N59" s="39">
        <f t="shared" si="13"/>
        <v>1.1065835816851806</v>
      </c>
      <c r="O59" s="173">
        <f t="shared" si="14"/>
        <v>2.4211393596986817</v>
      </c>
      <c r="P59" s="64">
        <f>(O59-N59)/N59</f>
        <v>1.1879407934207793</v>
      </c>
    </row>
    <row r="60" spans="1:16" ht="20.100000000000001" customHeight="1" x14ac:dyDescent="0.25">
      <c r="A60" s="44" t="s">
        <v>131</v>
      </c>
      <c r="B60" s="24">
        <v>25.55</v>
      </c>
      <c r="C60" s="160">
        <v>81.77000000000001</v>
      </c>
      <c r="D60" s="309">
        <f t="shared" si="9"/>
        <v>1.8061074708168733E-4</v>
      </c>
      <c r="E60" s="259">
        <f t="shared" si="10"/>
        <v>5.7610046143695404E-4</v>
      </c>
      <c r="F60" s="64">
        <f>(C60-B60)/B60</f>
        <v>2.2003913894324856</v>
      </c>
      <c r="H60" s="24">
        <v>6.802999999999999</v>
      </c>
      <c r="I60" s="160">
        <v>15.773000000000001</v>
      </c>
      <c r="J60" s="309">
        <f t="shared" si="11"/>
        <v>2.362109226388916E-4</v>
      </c>
      <c r="K60" s="259">
        <f t="shared" si="12"/>
        <v>5.3125087570676268E-4</v>
      </c>
      <c r="L60" s="64">
        <f>(I60-H60)/H60</f>
        <v>1.3185359400264594</v>
      </c>
      <c r="N60" s="39">
        <f t="shared" si="13"/>
        <v>2.6626223091976513</v>
      </c>
      <c r="O60" s="173">
        <f t="shared" si="14"/>
        <v>1.9289470465941052</v>
      </c>
      <c r="P60" s="64">
        <f>(O60-N60)/N60</f>
        <v>-0.27554612611378221</v>
      </c>
    </row>
    <row r="61" spans="1:16" ht="20.100000000000001" customHeight="1" thickBot="1" x14ac:dyDescent="0.3">
      <c r="A61" s="13" t="s">
        <v>17</v>
      </c>
      <c r="B61" s="24">
        <f>B62-SUM(B39:B60)</f>
        <v>141.92999999999302</v>
      </c>
      <c r="C61" s="160">
        <f>C62-SUM(C39:C60)</f>
        <v>143.6600000000326</v>
      </c>
      <c r="D61" s="309">
        <f t="shared" si="9"/>
        <v>1.0032909328102787E-3</v>
      </c>
      <c r="E61" s="259">
        <f t="shared" si="10"/>
        <v>1.0121388319683452E-3</v>
      </c>
      <c r="F61" s="64">
        <f t="shared" si="15"/>
        <v>1.2189107306698135E-2</v>
      </c>
      <c r="H61" s="24">
        <f>H62-SUM(H39:H60)</f>
        <v>50.524000000001251</v>
      </c>
      <c r="I61" s="160">
        <f>I62-SUM(I39:I60)</f>
        <v>46.405999999995402</v>
      </c>
      <c r="J61" s="309">
        <f t="shared" si="11"/>
        <v>1.7542732111432687E-3</v>
      </c>
      <c r="K61" s="259">
        <f t="shared" si="12"/>
        <v>1.563001847336942E-3</v>
      </c>
      <c r="L61" s="64">
        <f t="shared" si="16"/>
        <v>-8.1505819016818692E-2</v>
      </c>
      <c r="N61" s="39">
        <f t="shared" si="13"/>
        <v>3.5597829916158483</v>
      </c>
      <c r="O61" s="173">
        <f t="shared" si="14"/>
        <v>3.2302659056094161</v>
      </c>
      <c r="P61" s="64">
        <f t="shared" si="8"/>
        <v>-9.2566621836927945E-2</v>
      </c>
    </row>
    <row r="62" spans="1:16" ht="26.25" customHeight="1" thickBot="1" x14ac:dyDescent="0.3">
      <c r="A62" s="17" t="s">
        <v>18</v>
      </c>
      <c r="B62" s="46">
        <v>141464.44999999998</v>
      </c>
      <c r="C62" s="171">
        <v>141937.04999999999</v>
      </c>
      <c r="D62" s="315">
        <f>SUM(D39:D61)</f>
        <v>0.99999999999999978</v>
      </c>
      <c r="E62" s="316">
        <f>SUM(E39:E61)</f>
        <v>1.0000000000000002</v>
      </c>
      <c r="F62" s="69">
        <f t="shared" si="15"/>
        <v>3.3407686524777489E-3</v>
      </c>
      <c r="G62" s="2"/>
      <c r="H62" s="46">
        <v>28800.530999999999</v>
      </c>
      <c r="I62" s="171">
        <v>29690.304000000004</v>
      </c>
      <c r="J62" s="315">
        <f>SUM(J39:J61)</f>
        <v>1.0000000000000002</v>
      </c>
      <c r="K62" s="316">
        <f>SUM(K39:K61)</f>
        <v>0.99999999999999989</v>
      </c>
      <c r="L62" s="69">
        <f t="shared" si="16"/>
        <v>3.0894326219193829E-2</v>
      </c>
      <c r="M62" s="2"/>
      <c r="N62" s="34">
        <f t="shared" si="13"/>
        <v>2.0358847046024637</v>
      </c>
      <c r="O62" s="166">
        <f t="shared" si="14"/>
        <v>2.0917937916844127</v>
      </c>
      <c r="P62" s="69">
        <f t="shared" si="8"/>
        <v>2.7461813999366941E-2</v>
      </c>
    </row>
    <row r="64" spans="1:16" ht="15.75" thickBot="1" x14ac:dyDescent="0.3"/>
    <row r="65" spans="1:16" x14ac:dyDescent="0.25">
      <c r="A65" s="462" t="s">
        <v>15</v>
      </c>
      <c r="B65" s="455" t="s">
        <v>1</v>
      </c>
      <c r="C65" s="446"/>
      <c r="D65" s="455" t="s">
        <v>105</v>
      </c>
      <c r="E65" s="446"/>
      <c r="F65" s="148" t="s">
        <v>0</v>
      </c>
      <c r="H65" s="465" t="s">
        <v>19</v>
      </c>
      <c r="I65" s="466"/>
      <c r="J65" s="455" t="s">
        <v>105</v>
      </c>
      <c r="K65" s="451"/>
      <c r="L65" s="148" t="s">
        <v>0</v>
      </c>
      <c r="N65" s="445" t="s">
        <v>22</v>
      </c>
      <c r="O65" s="446"/>
      <c r="P65" s="148" t="s">
        <v>0</v>
      </c>
    </row>
    <row r="66" spans="1:16" x14ac:dyDescent="0.25">
      <c r="A66" s="463"/>
      <c r="B66" s="456" t="str">
        <f>B5</f>
        <v>jan-fev</v>
      </c>
      <c r="C66" s="448"/>
      <c r="D66" s="456" t="str">
        <f>B5</f>
        <v>jan-fev</v>
      </c>
      <c r="E66" s="448"/>
      <c r="F66" s="149" t="str">
        <f>F37</f>
        <v>2022/2021</v>
      </c>
      <c r="H66" s="443" t="str">
        <f>B5</f>
        <v>jan-fev</v>
      </c>
      <c r="I66" s="448"/>
      <c r="J66" s="456" t="str">
        <f>B5</f>
        <v>jan-fev</v>
      </c>
      <c r="K66" s="444"/>
      <c r="L66" s="149" t="str">
        <f>F66</f>
        <v>2022/2021</v>
      </c>
      <c r="N66" s="443" t="str">
        <f>B5</f>
        <v>jan-fev</v>
      </c>
      <c r="O66" s="444"/>
      <c r="P66" s="149" t="str">
        <f>P37</f>
        <v>2022/2021</v>
      </c>
    </row>
    <row r="67" spans="1:16" ht="19.5" customHeight="1" thickBot="1" x14ac:dyDescent="0.3">
      <c r="A67" s="464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 t="s">
        <v>23</v>
      </c>
    </row>
    <row r="68" spans="1:16" ht="20.100000000000001" customHeight="1" x14ac:dyDescent="0.25">
      <c r="A68" s="44" t="s">
        <v>119</v>
      </c>
      <c r="B68" s="45">
        <v>31314.67</v>
      </c>
      <c r="C68" s="167">
        <v>28374.569999999996</v>
      </c>
      <c r="D68" s="309">
        <f>B68/$B$96</f>
        <v>0.14065895653715962</v>
      </c>
      <c r="E68" s="308">
        <f>C68/$C$96</f>
        <v>0.11754835691627316</v>
      </c>
      <c r="F68" s="73">
        <f t="shared" ref="F68:F80" si="29">(C68-B68)/B68</f>
        <v>-9.3888902549508019E-2</v>
      </c>
      <c r="H68" s="24">
        <v>7985.4710000000005</v>
      </c>
      <c r="I68" s="167">
        <v>8280.771999999999</v>
      </c>
      <c r="J68" s="307">
        <f>H68/$H$96</f>
        <v>0.17162712150365289</v>
      </c>
      <c r="K68" s="308">
        <f>I68/$I$96</f>
        <v>0.15320941204227675</v>
      </c>
      <c r="L68" s="73">
        <f t="shared" ref="L68:L80" si="30">(I68-H68)/H68</f>
        <v>3.6979784911872891E-2</v>
      </c>
      <c r="N68" s="48">
        <f t="shared" ref="N68:N96" si="31">(H68/B68)*10</f>
        <v>2.5500734959046358</v>
      </c>
      <c r="O68" s="169">
        <f t="shared" ref="O68:O96" si="32">(I68/C68)*10</f>
        <v>2.9183779701331156</v>
      </c>
      <c r="P68" s="73">
        <f t="shared" si="8"/>
        <v>0.14442896442787589</v>
      </c>
    </row>
    <row r="69" spans="1:16" ht="20.100000000000001" customHeight="1" x14ac:dyDescent="0.25">
      <c r="A69" s="44" t="s">
        <v>121</v>
      </c>
      <c r="B69" s="24">
        <v>32429.010000000002</v>
      </c>
      <c r="C69" s="160">
        <v>31053.580000000009</v>
      </c>
      <c r="D69" s="309">
        <f t="shared" ref="D69:D95" si="33">B69/$B$96</f>
        <v>0.14566433905045512</v>
      </c>
      <c r="E69" s="259">
        <f t="shared" ref="E69:E95" si="34">C69/$C$96</f>
        <v>0.12864678849293729</v>
      </c>
      <c r="F69" s="64">
        <f t="shared" si="29"/>
        <v>-4.2413567358361937E-2</v>
      </c>
      <c r="H69" s="24">
        <v>8724.012999999999</v>
      </c>
      <c r="I69" s="160">
        <v>8253.1690000000017</v>
      </c>
      <c r="J69" s="258">
        <f t="shared" ref="J69:J96" si="35">H69/$H$96</f>
        <v>0.1875001786557671</v>
      </c>
      <c r="K69" s="259">
        <f t="shared" ref="K69:K96" si="36">I69/$I$96</f>
        <v>0.15269870610802297</v>
      </c>
      <c r="L69" s="64">
        <f t="shared" si="30"/>
        <v>-5.3971033743301089E-2</v>
      </c>
      <c r="N69" s="47">
        <f t="shared" si="31"/>
        <v>2.6901878904104688</v>
      </c>
      <c r="O69" s="163">
        <f t="shared" si="32"/>
        <v>2.6577190133955568</v>
      </c>
      <c r="P69" s="64">
        <f t="shared" si="8"/>
        <v>-1.2069371485408726E-2</v>
      </c>
    </row>
    <row r="70" spans="1:16" ht="20.100000000000001" customHeight="1" x14ac:dyDescent="0.25">
      <c r="A70" s="44" t="s">
        <v>122</v>
      </c>
      <c r="B70" s="24">
        <v>19812.95</v>
      </c>
      <c r="C70" s="160">
        <v>21888.25</v>
      </c>
      <c r="D70" s="309">
        <f t="shared" si="33"/>
        <v>8.8995632811168596E-2</v>
      </c>
      <c r="E70" s="259">
        <f t="shared" si="34"/>
        <v>9.0677244563445947E-2</v>
      </c>
      <c r="F70" s="64">
        <f t="shared" si="29"/>
        <v>0.1047446240968659</v>
      </c>
      <c r="H70" s="24">
        <v>6153.3879999999999</v>
      </c>
      <c r="I70" s="160">
        <v>7781.2890000000007</v>
      </c>
      <c r="J70" s="258">
        <f t="shared" si="35"/>
        <v>0.13225121848606294</v>
      </c>
      <c r="K70" s="259">
        <f t="shared" si="36"/>
        <v>0.14396806392218453</v>
      </c>
      <c r="L70" s="64">
        <f t="shared" si="30"/>
        <v>0.26455360851615417</v>
      </c>
      <c r="N70" s="47">
        <f t="shared" si="31"/>
        <v>3.1057404374411686</v>
      </c>
      <c r="O70" s="163">
        <f t="shared" si="32"/>
        <v>3.5550073669662954</v>
      </c>
      <c r="P70" s="64">
        <f t="shared" si="8"/>
        <v>0.14465694689388775</v>
      </c>
    </row>
    <row r="71" spans="1:16" ht="20.100000000000001" customHeight="1" x14ac:dyDescent="0.25">
      <c r="A71" s="44" t="s">
        <v>124</v>
      </c>
      <c r="B71" s="24">
        <v>32089.41</v>
      </c>
      <c r="C71" s="160">
        <v>53632.89999999998</v>
      </c>
      <c r="D71" s="309">
        <f t="shared" si="33"/>
        <v>0.1441389267871287</v>
      </c>
      <c r="E71" s="259">
        <f t="shared" si="34"/>
        <v>0.22218695372845423</v>
      </c>
      <c r="F71" s="64">
        <f t="shared" si="29"/>
        <v>0.67135824560189727</v>
      </c>
      <c r="H71" s="24">
        <v>3558.1410000000005</v>
      </c>
      <c r="I71" s="160">
        <v>6416.4759999999997</v>
      </c>
      <c r="J71" s="258">
        <f t="shared" si="35"/>
        <v>7.6473071874424065E-2</v>
      </c>
      <c r="K71" s="259">
        <f t="shared" si="36"/>
        <v>0.11871652973217713</v>
      </c>
      <c r="L71" s="64">
        <f t="shared" si="30"/>
        <v>0.80332257771684668</v>
      </c>
      <c r="N71" s="47">
        <f t="shared" si="31"/>
        <v>1.1088209474714557</v>
      </c>
      <c r="O71" s="163">
        <f t="shared" si="32"/>
        <v>1.1963693926675607</v>
      </c>
      <c r="P71" s="64">
        <f t="shared" si="8"/>
        <v>7.8956341324313603E-2</v>
      </c>
    </row>
    <row r="72" spans="1:16" ht="20.100000000000001" customHeight="1" x14ac:dyDescent="0.25">
      <c r="A72" s="44" t="s">
        <v>120</v>
      </c>
      <c r="B72" s="24">
        <v>17467.29</v>
      </c>
      <c r="C72" s="160">
        <v>24671.500000000007</v>
      </c>
      <c r="D72" s="309">
        <f t="shared" si="33"/>
        <v>7.8459418059713321E-2</v>
      </c>
      <c r="E72" s="259">
        <f t="shared" si="34"/>
        <v>0.10220751495652039</v>
      </c>
      <c r="F72" s="64">
        <f t="shared" si="29"/>
        <v>0.41244005223477748</v>
      </c>
      <c r="H72" s="24">
        <v>3948.6619999999998</v>
      </c>
      <c r="I72" s="160">
        <v>6091.4719999999998</v>
      </c>
      <c r="J72" s="258">
        <f t="shared" si="35"/>
        <v>8.4866314441672502E-2</v>
      </c>
      <c r="K72" s="259">
        <f t="shared" si="36"/>
        <v>0.11270336190780181</v>
      </c>
      <c r="L72" s="64">
        <f t="shared" si="30"/>
        <v>0.54266736428694073</v>
      </c>
      <c r="N72" s="47">
        <f t="shared" si="31"/>
        <v>2.2606036769298496</v>
      </c>
      <c r="O72" s="163">
        <f t="shared" si="32"/>
        <v>2.4690318788885954</v>
      </c>
      <c r="P72" s="64">
        <f t="shared" ref="P72:P80" si="37">(O72-N72)/N72</f>
        <v>9.2200240177355799E-2</v>
      </c>
    </row>
    <row r="73" spans="1:16" ht="20.100000000000001" customHeight="1" x14ac:dyDescent="0.25">
      <c r="A73" s="44" t="s">
        <v>123</v>
      </c>
      <c r="B73" s="24">
        <v>14480.58</v>
      </c>
      <c r="C73" s="160">
        <v>15021.13</v>
      </c>
      <c r="D73" s="309">
        <f t="shared" si="33"/>
        <v>6.5043740612718032E-2</v>
      </c>
      <c r="E73" s="259">
        <f t="shared" si="34"/>
        <v>6.2228578284207955E-2</v>
      </c>
      <c r="F73" s="64">
        <f t="shared" si="29"/>
        <v>3.7329305870344921E-2</v>
      </c>
      <c r="H73" s="24">
        <v>4050.3170000000009</v>
      </c>
      <c r="I73" s="160">
        <v>5089.9279999999999</v>
      </c>
      <c r="J73" s="258">
        <f t="shared" si="35"/>
        <v>8.7051126713416277E-2</v>
      </c>
      <c r="K73" s="259">
        <f t="shared" si="36"/>
        <v>9.4172967957277628E-2</v>
      </c>
      <c r="L73" s="64">
        <f t="shared" si="30"/>
        <v>0.25667398378941664</v>
      </c>
      <c r="N73" s="47">
        <f t="shared" si="31"/>
        <v>2.7970682113561756</v>
      </c>
      <c r="O73" s="163">
        <f t="shared" si="32"/>
        <v>3.388512049359802</v>
      </c>
      <c r="P73" s="64">
        <f t="shared" si="37"/>
        <v>0.21145134594942941</v>
      </c>
    </row>
    <row r="74" spans="1:16" ht="20.100000000000001" customHeight="1" x14ac:dyDescent="0.25">
      <c r="A74" s="44" t="s">
        <v>125</v>
      </c>
      <c r="B74" s="24">
        <v>6862.3300000000008</v>
      </c>
      <c r="C74" s="160">
        <v>5101.4500000000007</v>
      </c>
      <c r="D74" s="309">
        <f t="shared" si="33"/>
        <v>3.0824152935785266E-2</v>
      </c>
      <c r="E74" s="259">
        <f t="shared" si="34"/>
        <v>2.113396133899199E-2</v>
      </c>
      <c r="F74" s="64">
        <f t="shared" si="29"/>
        <v>-0.25660089211681747</v>
      </c>
      <c r="H74" s="24">
        <v>1650.0720000000001</v>
      </c>
      <c r="I74" s="160">
        <v>1289.3960000000004</v>
      </c>
      <c r="J74" s="258">
        <f t="shared" si="35"/>
        <v>3.546404559402639E-2</v>
      </c>
      <c r="K74" s="259">
        <f t="shared" si="36"/>
        <v>2.3856181893386702E-2</v>
      </c>
      <c r="L74" s="64">
        <f t="shared" si="30"/>
        <v>-0.21858197702888096</v>
      </c>
      <c r="N74" s="47">
        <f t="shared" si="31"/>
        <v>2.4045360686530666</v>
      </c>
      <c r="O74" s="163">
        <f t="shared" si="32"/>
        <v>2.527508845524312</v>
      </c>
      <c r="P74" s="64">
        <f t="shared" si="37"/>
        <v>5.1141997192053049E-2</v>
      </c>
    </row>
    <row r="75" spans="1:16" ht="20.100000000000001" customHeight="1" x14ac:dyDescent="0.25">
      <c r="A75" s="44" t="s">
        <v>192</v>
      </c>
      <c r="B75" s="24">
        <v>16754.8</v>
      </c>
      <c r="C75" s="160">
        <v>12897.52</v>
      </c>
      <c r="D75" s="309">
        <f t="shared" si="33"/>
        <v>7.5259061806776245E-2</v>
      </c>
      <c r="E75" s="259">
        <f t="shared" si="34"/>
        <v>5.3431022365969659E-2</v>
      </c>
      <c r="F75" s="64">
        <f t="shared" si="29"/>
        <v>-0.23021939981378464</v>
      </c>
      <c r="H75" s="24">
        <v>1058.6300000000001</v>
      </c>
      <c r="I75" s="160">
        <v>1006.5549999999999</v>
      </c>
      <c r="J75" s="258">
        <f t="shared" si="35"/>
        <v>2.2752523882111908E-2</v>
      </c>
      <c r="K75" s="259">
        <f t="shared" si="36"/>
        <v>1.8623106606269788E-2</v>
      </c>
      <c r="L75" s="64">
        <f t="shared" si="30"/>
        <v>-4.9190935454313738E-2</v>
      </c>
      <c r="N75" s="47">
        <f t="shared" si="31"/>
        <v>0.63183684675436314</v>
      </c>
      <c r="O75" s="163">
        <f t="shared" si="32"/>
        <v>0.78042522903627987</v>
      </c>
      <c r="P75" s="64">
        <f t="shared" si="37"/>
        <v>0.23516890957719483</v>
      </c>
    </row>
    <row r="76" spans="1:16" ht="20.100000000000001" customHeight="1" x14ac:dyDescent="0.25">
      <c r="A76" s="44" t="s">
        <v>126</v>
      </c>
      <c r="B76" s="24">
        <v>4286.8399999999992</v>
      </c>
      <c r="C76" s="160">
        <v>3265.0099999999998</v>
      </c>
      <c r="D76" s="309">
        <f t="shared" si="33"/>
        <v>1.9255589831914475E-2</v>
      </c>
      <c r="E76" s="259">
        <f t="shared" si="34"/>
        <v>1.3526074961319275E-2</v>
      </c>
      <c r="F76" s="64">
        <f t="shared" si="29"/>
        <v>-0.2383643896203263</v>
      </c>
      <c r="H76" s="24">
        <v>1266.1760000000002</v>
      </c>
      <c r="I76" s="160">
        <v>873.06700000000001</v>
      </c>
      <c r="J76" s="258">
        <f t="shared" si="35"/>
        <v>2.7213190329914067E-2</v>
      </c>
      <c r="K76" s="259">
        <f t="shared" si="36"/>
        <v>1.6153334706415595E-2</v>
      </c>
      <c r="L76" s="64">
        <f t="shared" si="30"/>
        <v>-0.31046947659725038</v>
      </c>
      <c r="N76" s="47">
        <f t="shared" si="31"/>
        <v>2.9536348452473158</v>
      </c>
      <c r="O76" s="163">
        <f t="shared" si="32"/>
        <v>2.6740101867988155</v>
      </c>
      <c r="P76" s="64">
        <f t="shared" si="37"/>
        <v>-9.4671370395850857E-2</v>
      </c>
    </row>
    <row r="77" spans="1:16" ht="20.100000000000001" customHeight="1" x14ac:dyDescent="0.25">
      <c r="A77" s="44" t="s">
        <v>127</v>
      </c>
      <c r="B77" s="24">
        <v>6318.98</v>
      </c>
      <c r="C77" s="160">
        <v>4260.6499999999996</v>
      </c>
      <c r="D77" s="309">
        <f t="shared" si="33"/>
        <v>2.8383538232374186E-2</v>
      </c>
      <c r="E77" s="259">
        <f t="shared" si="34"/>
        <v>1.7650748782988404E-2</v>
      </c>
      <c r="F77" s="64">
        <f t="shared" si="29"/>
        <v>-0.3257376981728064</v>
      </c>
      <c r="H77" s="24">
        <v>1321.2649999999999</v>
      </c>
      <c r="I77" s="160">
        <v>823.73099999999999</v>
      </c>
      <c r="J77" s="258">
        <f t="shared" si="35"/>
        <v>2.8397186426890021E-2</v>
      </c>
      <c r="K77" s="259">
        <f t="shared" si="36"/>
        <v>1.5240528563157722E-2</v>
      </c>
      <c r="L77" s="64">
        <f t="shared" si="30"/>
        <v>-0.37655882809277469</v>
      </c>
      <c r="N77" s="47">
        <f t="shared" si="31"/>
        <v>2.090946640122298</v>
      </c>
      <c r="O77" s="163">
        <f t="shared" si="32"/>
        <v>1.9333458509851784</v>
      </c>
      <c r="P77" s="64">
        <f t="shared" si="37"/>
        <v>-7.5372936885611599E-2</v>
      </c>
    </row>
    <row r="78" spans="1:16" ht="20.100000000000001" customHeight="1" x14ac:dyDescent="0.25">
      <c r="A78" s="44" t="s">
        <v>128</v>
      </c>
      <c r="B78" s="24">
        <v>3145.9500000000003</v>
      </c>
      <c r="C78" s="160">
        <v>2219.62</v>
      </c>
      <c r="D78" s="309">
        <f t="shared" si="33"/>
        <v>1.4130950264463185E-2</v>
      </c>
      <c r="E78" s="259">
        <f t="shared" si="34"/>
        <v>9.1953000161235313E-3</v>
      </c>
      <c r="F78" s="64">
        <f t="shared" si="29"/>
        <v>-0.29445159649708363</v>
      </c>
      <c r="H78" s="24">
        <v>832.46399999999994</v>
      </c>
      <c r="I78" s="160">
        <v>782.09800000000007</v>
      </c>
      <c r="J78" s="258">
        <f t="shared" si="35"/>
        <v>1.7891668515910567E-2</v>
      </c>
      <c r="K78" s="259">
        <f t="shared" si="36"/>
        <v>1.44702419942779E-2</v>
      </c>
      <c r="L78" s="64">
        <f t="shared" si="30"/>
        <v>-6.0502316016067814E-2</v>
      </c>
      <c r="N78" s="47">
        <f t="shared" si="31"/>
        <v>2.6461450436275209</v>
      </c>
      <c r="O78" s="163">
        <f t="shared" si="32"/>
        <v>3.5235670970706701</v>
      </c>
      <c r="P78" s="64">
        <f t="shared" si="37"/>
        <v>0.3315850185749144</v>
      </c>
    </row>
    <row r="79" spans="1:16" ht="20.100000000000001" customHeight="1" x14ac:dyDescent="0.25">
      <c r="A79" s="44" t="s">
        <v>203</v>
      </c>
      <c r="B79" s="24">
        <v>6482.1200000000017</v>
      </c>
      <c r="C79" s="160">
        <v>6714.4000000000015</v>
      </c>
      <c r="D79" s="309">
        <f t="shared" si="33"/>
        <v>2.9116329035198309E-2</v>
      </c>
      <c r="E79" s="259">
        <f t="shared" si="34"/>
        <v>2.7815987614213177E-2</v>
      </c>
      <c r="F79" s="64">
        <f t="shared" si="29"/>
        <v>3.5833955557749576E-2</v>
      </c>
      <c r="H79" s="24">
        <v>650.92600000000004</v>
      </c>
      <c r="I79" s="160">
        <v>716.73599999999976</v>
      </c>
      <c r="J79" s="258">
        <f t="shared" si="35"/>
        <v>1.3989977008480372E-2</v>
      </c>
      <c r="K79" s="259">
        <f t="shared" si="36"/>
        <v>1.3260925569443676E-2</v>
      </c>
      <c r="L79" s="64">
        <f t="shared" si="30"/>
        <v>0.10110212220743943</v>
      </c>
      <c r="N79" s="47">
        <f t="shared" si="31"/>
        <v>1.0041869018160723</v>
      </c>
      <c r="O79" s="163">
        <f t="shared" si="32"/>
        <v>1.0674609793875842</v>
      </c>
      <c r="P79" s="64">
        <f t="shared" si="37"/>
        <v>6.3010259800322779E-2</v>
      </c>
    </row>
    <row r="80" spans="1:16" ht="20.100000000000001" customHeight="1" x14ac:dyDescent="0.25">
      <c r="A80" s="44" t="s">
        <v>132</v>
      </c>
      <c r="B80" s="24">
        <v>1447.16</v>
      </c>
      <c r="C80" s="160">
        <v>3021.4700000000003</v>
      </c>
      <c r="D80" s="309">
        <f t="shared" si="33"/>
        <v>6.5003404328487554E-3</v>
      </c>
      <c r="E80" s="259">
        <f t="shared" si="34"/>
        <v>1.2517152999034416E-2</v>
      </c>
      <c r="F80" s="64">
        <f t="shared" si="29"/>
        <v>1.087861743000083</v>
      </c>
      <c r="H80" s="24">
        <v>388.34000000000003</v>
      </c>
      <c r="I80" s="160">
        <v>699.41</v>
      </c>
      <c r="J80" s="258">
        <f t="shared" si="35"/>
        <v>8.346367592434881E-3</v>
      </c>
      <c r="K80" s="259">
        <f t="shared" si="36"/>
        <v>1.2940362912599066E-2</v>
      </c>
      <c r="L80" s="64">
        <f t="shared" si="30"/>
        <v>0.80102487510943998</v>
      </c>
      <c r="N80" s="47">
        <f t="shared" si="31"/>
        <v>2.6834627822770116</v>
      </c>
      <c r="O80" s="163">
        <f t="shared" si="32"/>
        <v>2.3148004117201229</v>
      </c>
      <c r="P80" s="64">
        <f t="shared" si="37"/>
        <v>-0.13738307570044475</v>
      </c>
    </row>
    <row r="81" spans="1:16" ht="20.100000000000001" customHeight="1" x14ac:dyDescent="0.25">
      <c r="A81" s="44" t="s">
        <v>205</v>
      </c>
      <c r="B81" s="24">
        <v>3452.8000000000006</v>
      </c>
      <c r="C81" s="160">
        <v>2908.93</v>
      </c>
      <c r="D81" s="309">
        <f t="shared" si="33"/>
        <v>1.5509256368708495E-2</v>
      </c>
      <c r="E81" s="259">
        <f t="shared" si="34"/>
        <v>1.2050929472568379E-2</v>
      </c>
      <c r="F81" s="64">
        <f t="shared" ref="F81:F83" si="38">(C81-B81)/B81</f>
        <v>-0.15751563948100114</v>
      </c>
      <c r="H81" s="24">
        <v>549.26199999999994</v>
      </c>
      <c r="I81" s="160">
        <v>582.48800000000006</v>
      </c>
      <c r="J81" s="258">
        <f t="shared" si="35"/>
        <v>1.1804971304928585E-2</v>
      </c>
      <c r="K81" s="259">
        <f t="shared" si="36"/>
        <v>1.0777092280971113E-2</v>
      </c>
      <c r="L81" s="64">
        <f t="shared" ref="L81:L87" si="39">(I81-H81)/H81</f>
        <v>6.0492078461645109E-2</v>
      </c>
      <c r="N81" s="47">
        <f t="shared" si="31"/>
        <v>1.5907727062094525</v>
      </c>
      <c r="O81" s="163">
        <f t="shared" si="32"/>
        <v>2.0024132584833603</v>
      </c>
      <c r="P81" s="64">
        <f t="shared" ref="P81:P83" si="40">(O81-N81)/N81</f>
        <v>0.25876767351306829</v>
      </c>
    </row>
    <row r="82" spans="1:16" ht="20.100000000000001" customHeight="1" x14ac:dyDescent="0.25">
      <c r="A82" s="44" t="s">
        <v>206</v>
      </c>
      <c r="B82" s="24">
        <v>94.06</v>
      </c>
      <c r="C82" s="160">
        <v>2453.71</v>
      </c>
      <c r="D82" s="309">
        <f t="shared" si="33"/>
        <v>4.2249787246313741E-4</v>
      </c>
      <c r="E82" s="259">
        <f t="shared" si="34"/>
        <v>1.0165073121778716E-2</v>
      </c>
      <c r="F82" s="64">
        <f t="shared" si="38"/>
        <v>25.086646821177972</v>
      </c>
      <c r="H82" s="24">
        <v>30.144000000000002</v>
      </c>
      <c r="I82" s="160">
        <v>538.44000000000005</v>
      </c>
      <c r="J82" s="258">
        <f t="shared" si="35"/>
        <v>6.4786760237512764E-4</v>
      </c>
      <c r="K82" s="259">
        <f t="shared" si="36"/>
        <v>9.9621237995737022E-3</v>
      </c>
      <c r="L82" s="64">
        <f t="shared" si="39"/>
        <v>16.862261146496817</v>
      </c>
      <c r="N82" s="47">
        <f t="shared" si="31"/>
        <v>3.2047629172868382</v>
      </c>
      <c r="O82" s="163">
        <f t="shared" si="32"/>
        <v>2.1943913502410637</v>
      </c>
      <c r="P82" s="64">
        <f t="shared" si="40"/>
        <v>-0.31527186039120736</v>
      </c>
    </row>
    <row r="83" spans="1:16" ht="20.100000000000001" customHeight="1" x14ac:dyDescent="0.25">
      <c r="A83" s="44" t="s">
        <v>207</v>
      </c>
      <c r="B83" s="24">
        <v>868.29</v>
      </c>
      <c r="C83" s="160">
        <v>2082.5199999999995</v>
      </c>
      <c r="D83" s="309">
        <f t="shared" si="33"/>
        <v>3.9001773089625512E-3</v>
      </c>
      <c r="E83" s="259">
        <f t="shared" si="34"/>
        <v>8.6273308897818427E-3</v>
      </c>
      <c r="F83" s="64">
        <f t="shared" si="38"/>
        <v>1.3984152760022568</v>
      </c>
      <c r="H83" s="24">
        <v>228.58</v>
      </c>
      <c r="I83" s="160">
        <v>438.16600000000005</v>
      </c>
      <c r="J83" s="258">
        <f t="shared" si="35"/>
        <v>4.9127380756006723E-3</v>
      </c>
      <c r="K83" s="259">
        <f t="shared" si="36"/>
        <v>8.1068715859966018E-3</v>
      </c>
      <c r="L83" s="64">
        <f t="shared" si="39"/>
        <v>0.9169043660862719</v>
      </c>
      <c r="N83" s="47">
        <f t="shared" si="31"/>
        <v>2.6325306061338956</v>
      </c>
      <c r="O83" s="163">
        <f t="shared" si="32"/>
        <v>2.1040182087086805</v>
      </c>
      <c r="P83" s="64">
        <f t="shared" si="40"/>
        <v>-0.20076210935354796</v>
      </c>
    </row>
    <row r="84" spans="1:16" ht="20.100000000000001" customHeight="1" x14ac:dyDescent="0.25">
      <c r="A84" s="44" t="s">
        <v>130</v>
      </c>
      <c r="B84" s="24">
        <v>2596.17</v>
      </c>
      <c r="C84" s="160">
        <v>1449.4199999999998</v>
      </c>
      <c r="D84" s="309">
        <f t="shared" si="33"/>
        <v>1.1661453344169927E-2</v>
      </c>
      <c r="E84" s="259">
        <f t="shared" si="34"/>
        <v>6.0045646324009367E-3</v>
      </c>
      <c r="F84" s="64">
        <f t="shared" ref="F84:F87" si="41">(C84-B84)/B84</f>
        <v>-0.44170836270352104</v>
      </c>
      <c r="H84" s="24">
        <v>577.02499999999986</v>
      </c>
      <c r="I84" s="160">
        <v>415.95600000000002</v>
      </c>
      <c r="J84" s="258">
        <f t="shared" si="35"/>
        <v>1.2401665447867168E-2</v>
      </c>
      <c r="K84" s="259">
        <f t="shared" si="36"/>
        <v>7.6959460054518208E-3</v>
      </c>
      <c r="L84" s="64">
        <f t="shared" ref="L84:L85" si="42">(I84-H84)/H84</f>
        <v>-0.27913695247172982</v>
      </c>
      <c r="N84" s="47">
        <f t="shared" si="31"/>
        <v>2.2226009852975723</v>
      </c>
      <c r="O84" s="163">
        <f t="shared" si="32"/>
        <v>2.8698099929627032</v>
      </c>
      <c r="P84" s="64">
        <f t="shared" ref="P84:P86" si="43">(O84-N84)/N84</f>
        <v>0.29119442128676981</v>
      </c>
    </row>
    <row r="85" spans="1:16" ht="20.100000000000001" customHeight="1" x14ac:dyDescent="0.25">
      <c r="A85" s="44" t="s">
        <v>133</v>
      </c>
      <c r="B85" s="24">
        <v>86.039999999999992</v>
      </c>
      <c r="C85" s="160">
        <v>224.57999999999998</v>
      </c>
      <c r="D85" s="309">
        <f t="shared" si="33"/>
        <v>3.8647370770495787E-4</v>
      </c>
      <c r="E85" s="259">
        <f t="shared" si="34"/>
        <v>9.303756848564271E-4</v>
      </c>
      <c r="F85" s="64">
        <f t="shared" si="41"/>
        <v>1.6101813110181311</v>
      </c>
      <c r="H85" s="24">
        <v>146.14700000000002</v>
      </c>
      <c r="I85" s="160">
        <v>398.19399999999996</v>
      </c>
      <c r="J85" s="258">
        <f t="shared" si="35"/>
        <v>3.1410531609712641E-3</v>
      </c>
      <c r="K85" s="259">
        <f t="shared" si="36"/>
        <v>7.3673165519787713E-3</v>
      </c>
      <c r="L85" s="64">
        <f t="shared" si="42"/>
        <v>1.7246128897616777</v>
      </c>
      <c r="N85" s="47">
        <f t="shared" si="31"/>
        <v>16.985936773593682</v>
      </c>
      <c r="O85" s="163">
        <f t="shared" si="32"/>
        <v>17.730608246504588</v>
      </c>
      <c r="P85" s="64">
        <f t="shared" si="43"/>
        <v>4.3840471257880272E-2</v>
      </c>
    </row>
    <row r="86" spans="1:16" ht="20.100000000000001" customHeight="1" x14ac:dyDescent="0.25">
      <c r="A86" s="44" t="s">
        <v>208</v>
      </c>
      <c r="B86" s="24">
        <v>47.850000000000009</v>
      </c>
      <c r="C86" s="160">
        <v>133.5</v>
      </c>
      <c r="D86" s="309">
        <f t="shared" si="33"/>
        <v>2.1493220494749233E-4</v>
      </c>
      <c r="E86" s="259">
        <f t="shared" si="34"/>
        <v>5.5305527619704787E-4</v>
      </c>
      <c r="F86" s="64">
        <f t="shared" si="41"/>
        <v>1.789968652037617</v>
      </c>
      <c r="H86" s="24">
        <v>104.91000000000001</v>
      </c>
      <c r="I86" s="160">
        <v>374.88400000000001</v>
      </c>
      <c r="J86" s="258">
        <f t="shared" si="35"/>
        <v>2.2547701089827045E-3</v>
      </c>
      <c r="K86" s="259">
        <f t="shared" si="36"/>
        <v>6.9360389615916113E-3</v>
      </c>
      <c r="L86" s="64">
        <f t="shared" si="39"/>
        <v>2.5733867124201693</v>
      </c>
      <c r="N86" s="47">
        <f t="shared" si="31"/>
        <v>21.92476489028213</v>
      </c>
      <c r="O86" s="163">
        <f t="shared" si="32"/>
        <v>28.08119850187266</v>
      </c>
      <c r="P86" s="64">
        <f t="shared" si="43"/>
        <v>0.28079815872138675</v>
      </c>
    </row>
    <row r="87" spans="1:16" ht="20.100000000000001" customHeight="1" x14ac:dyDescent="0.25">
      <c r="A87" s="44" t="s">
        <v>209</v>
      </c>
      <c r="B87" s="24">
        <v>9159.7199999999957</v>
      </c>
      <c r="C87" s="160">
        <v>7955.66</v>
      </c>
      <c r="D87" s="309">
        <f t="shared" si="33"/>
        <v>4.1143548930023886E-2</v>
      </c>
      <c r="E87" s="259">
        <f t="shared" si="34"/>
        <v>3.2958200289361847E-2</v>
      </c>
      <c r="F87" s="64">
        <f t="shared" si="41"/>
        <v>-0.13145161642495584</v>
      </c>
      <c r="H87" s="24">
        <v>453.44300000000004</v>
      </c>
      <c r="I87" s="160">
        <v>351.23599999999999</v>
      </c>
      <c r="J87" s="258">
        <f t="shared" si="35"/>
        <v>9.7455888144833136E-3</v>
      </c>
      <c r="K87" s="259">
        <f t="shared" si="36"/>
        <v>6.4985077536347004E-3</v>
      </c>
      <c r="L87" s="64">
        <f t="shared" si="39"/>
        <v>-0.22540209022964305</v>
      </c>
      <c r="N87" s="47">
        <f t="shared" ref="N87" si="44">(H87/B87)*10</f>
        <v>0.49504024140475938</v>
      </c>
      <c r="O87" s="163">
        <f t="shared" ref="O87" si="45">(I87/C87)*10</f>
        <v>0.44149196923951001</v>
      </c>
      <c r="P87" s="64">
        <f t="shared" ref="P87" si="46">(O87-N87)/N87</f>
        <v>-0.10816953388132086</v>
      </c>
    </row>
    <row r="88" spans="1:16" ht="20.100000000000001" customHeight="1" x14ac:dyDescent="0.25">
      <c r="A88" s="44" t="s">
        <v>134</v>
      </c>
      <c r="B88" s="24">
        <v>778.26999999999987</v>
      </c>
      <c r="C88" s="160">
        <v>1618.51</v>
      </c>
      <c r="D88" s="309">
        <f t="shared" si="33"/>
        <v>3.4958262726120124E-3</v>
      </c>
      <c r="E88" s="259">
        <f t="shared" si="34"/>
        <v>6.7050598882223526E-3</v>
      </c>
      <c r="F88" s="64">
        <f t="shared" ref="F88:F93" si="47">(C88-B88)/B88</f>
        <v>1.0796253228314086</v>
      </c>
      <c r="H88" s="24">
        <v>166.916</v>
      </c>
      <c r="I88" s="160">
        <v>350.20299999999997</v>
      </c>
      <c r="J88" s="258">
        <f t="shared" si="35"/>
        <v>3.5874292966443337E-3</v>
      </c>
      <c r="K88" s="259">
        <f t="shared" si="36"/>
        <v>6.4793953662099927E-3</v>
      </c>
      <c r="L88" s="64">
        <f t="shared" ref="L88:L93" si="48">(I88-H88)/H88</f>
        <v>1.0980792734069831</v>
      </c>
      <c r="N88" s="47">
        <f t="shared" si="31"/>
        <v>2.144705564906781</v>
      </c>
      <c r="O88" s="163">
        <f t="shared" si="32"/>
        <v>2.1637370173801829</v>
      </c>
      <c r="P88" s="64">
        <f t="shared" ref="P88:P93" si="49">(O88-N88)/N88</f>
        <v>8.8736900695406528E-3</v>
      </c>
    </row>
    <row r="89" spans="1:16" ht="20.100000000000001" customHeight="1" x14ac:dyDescent="0.25">
      <c r="A89" s="44" t="s">
        <v>210</v>
      </c>
      <c r="B89" s="24">
        <v>622.22</v>
      </c>
      <c r="C89" s="160">
        <v>565.08000000000004</v>
      </c>
      <c r="D89" s="309">
        <f t="shared" si="33"/>
        <v>2.7948822688072866E-3</v>
      </c>
      <c r="E89" s="259">
        <f t="shared" si="34"/>
        <v>2.340977344370246E-3</v>
      </c>
      <c r="F89" s="64">
        <f t="shared" si="47"/>
        <v>-9.1832470830252935E-2</v>
      </c>
      <c r="H89" s="24">
        <v>191.76599999999999</v>
      </c>
      <c r="I89" s="160">
        <v>226.79799999999997</v>
      </c>
      <c r="J89" s="258">
        <f t="shared" si="35"/>
        <v>4.1215160110492539E-3</v>
      </c>
      <c r="K89" s="259">
        <f t="shared" si="36"/>
        <v>4.1961773893019012E-3</v>
      </c>
      <c r="L89" s="64">
        <f t="shared" si="48"/>
        <v>0.18268097577255604</v>
      </c>
      <c r="N89" s="47">
        <f t="shared" si="31"/>
        <v>3.0819645784449228</v>
      </c>
      <c r="O89" s="163">
        <f t="shared" si="32"/>
        <v>4.0135556027465134</v>
      </c>
      <c r="P89" s="64">
        <f t="shared" si="49"/>
        <v>0.30227181415941079</v>
      </c>
    </row>
    <row r="90" spans="1:16" ht="20.100000000000001" customHeight="1" x14ac:dyDescent="0.25">
      <c r="A90" s="44" t="s">
        <v>217</v>
      </c>
      <c r="B90" s="24">
        <v>354.62</v>
      </c>
      <c r="C90" s="160">
        <v>700.66</v>
      </c>
      <c r="D90" s="309">
        <f t="shared" si="33"/>
        <v>1.5928789659034423E-3</v>
      </c>
      <c r="E90" s="259">
        <f t="shared" si="34"/>
        <v>2.9026495117619746E-3</v>
      </c>
      <c r="F90" s="64">
        <f t="shared" si="47"/>
        <v>0.97580508713552527</v>
      </c>
      <c r="H90" s="24">
        <v>97.873999999999995</v>
      </c>
      <c r="I90" s="160">
        <v>193.36699999999999</v>
      </c>
      <c r="J90" s="258">
        <f t="shared" si="35"/>
        <v>2.1035494199463651E-3</v>
      </c>
      <c r="K90" s="259">
        <f t="shared" si="36"/>
        <v>3.5776428065377158E-3</v>
      </c>
      <c r="L90" s="64">
        <f t="shared" si="48"/>
        <v>0.97567280380897892</v>
      </c>
      <c r="N90" s="47">
        <f t="shared" si="31"/>
        <v>2.7599684168969603</v>
      </c>
      <c r="O90" s="163">
        <f t="shared" si="32"/>
        <v>2.7597836325750009</v>
      </c>
      <c r="P90" s="64">
        <f t="shared" si="49"/>
        <v>-6.695160742712229E-5</v>
      </c>
    </row>
    <row r="91" spans="1:16" ht="20.100000000000001" customHeight="1" x14ac:dyDescent="0.25">
      <c r="A91" s="44" t="s">
        <v>204</v>
      </c>
      <c r="B91" s="24">
        <v>118.66999999999999</v>
      </c>
      <c r="C91" s="160">
        <v>457.99000000000007</v>
      </c>
      <c r="D91" s="309">
        <f t="shared" si="33"/>
        <v>5.3304085185201474E-4</v>
      </c>
      <c r="E91" s="259">
        <f t="shared" si="34"/>
        <v>1.8973317299287341E-3</v>
      </c>
      <c r="F91" s="64">
        <f t="shared" si="47"/>
        <v>2.8593578832055289</v>
      </c>
      <c r="H91" s="24">
        <v>28.611999999999998</v>
      </c>
      <c r="I91" s="160">
        <v>153.89300000000003</v>
      </c>
      <c r="J91" s="258">
        <f t="shared" si="35"/>
        <v>6.1494121016312196E-4</v>
      </c>
      <c r="K91" s="259">
        <f t="shared" si="36"/>
        <v>2.8473016824303466E-3</v>
      </c>
      <c r="L91" s="64">
        <f t="shared" si="48"/>
        <v>4.3786173633440528</v>
      </c>
      <c r="N91" s="47">
        <f t="shared" si="31"/>
        <v>2.4110558692171571</v>
      </c>
      <c r="O91" s="163">
        <f t="shared" si="32"/>
        <v>3.3601825367366098</v>
      </c>
      <c r="P91" s="64">
        <f t="shared" si="49"/>
        <v>0.39365602416655054</v>
      </c>
    </row>
    <row r="92" spans="1:16" ht="20.100000000000001" customHeight="1" x14ac:dyDescent="0.25">
      <c r="A92" s="44" t="s">
        <v>129</v>
      </c>
      <c r="B92" s="24">
        <v>524.53999999999985</v>
      </c>
      <c r="C92" s="160">
        <v>316.58999999999997</v>
      </c>
      <c r="D92" s="309">
        <f t="shared" si="33"/>
        <v>2.3561241125006809E-3</v>
      </c>
      <c r="E92" s="259">
        <f t="shared" si="34"/>
        <v>1.3115488381365047E-3</v>
      </c>
      <c r="F92" s="64">
        <f t="shared" si="47"/>
        <v>-0.39644259732336889</v>
      </c>
      <c r="H92" s="24">
        <v>149.60300000000001</v>
      </c>
      <c r="I92" s="160">
        <v>136.345</v>
      </c>
      <c r="J92" s="258">
        <f t="shared" si="35"/>
        <v>3.2153309752563104E-3</v>
      </c>
      <c r="K92" s="259">
        <f t="shared" si="36"/>
        <v>2.5226316199629972E-3</v>
      </c>
      <c r="L92" s="64">
        <f t="shared" si="48"/>
        <v>-8.8621217488954157E-2</v>
      </c>
      <c r="N92" s="47">
        <f t="shared" si="31"/>
        <v>2.8520799176421257</v>
      </c>
      <c r="O92" s="163">
        <f t="shared" si="32"/>
        <v>4.3066742474493829</v>
      </c>
      <c r="P92" s="64">
        <f t="shared" si="49"/>
        <v>0.5100117709919576</v>
      </c>
    </row>
    <row r="93" spans="1:16" ht="20.100000000000001" customHeight="1" x14ac:dyDescent="0.25">
      <c r="A93" s="44" t="s">
        <v>213</v>
      </c>
      <c r="B93" s="24">
        <v>505.93</v>
      </c>
      <c r="C93" s="160">
        <v>478.41</v>
      </c>
      <c r="D93" s="309">
        <f t="shared" si="33"/>
        <v>2.2725318798136837E-3</v>
      </c>
      <c r="E93" s="259">
        <f t="shared" si="34"/>
        <v>1.9819264021380505E-3</v>
      </c>
      <c r="F93" s="64">
        <f t="shared" si="47"/>
        <v>-5.43948767616073E-2</v>
      </c>
      <c r="H93" s="24">
        <v>120.636</v>
      </c>
      <c r="I93" s="160">
        <v>114.58199999999998</v>
      </c>
      <c r="J93" s="258">
        <f t="shared" si="35"/>
        <v>2.5927599548874031E-3</v>
      </c>
      <c r="K93" s="259">
        <f t="shared" si="36"/>
        <v>2.1199763561450739E-3</v>
      </c>
      <c r="L93" s="64">
        <f t="shared" si="48"/>
        <v>-5.0184024669253098E-2</v>
      </c>
      <c r="N93" s="47">
        <f t="shared" si="31"/>
        <v>2.3844405352519122</v>
      </c>
      <c r="O93" s="163">
        <f t="shared" si="32"/>
        <v>2.3950586317175642</v>
      </c>
      <c r="P93" s="64">
        <f t="shared" si="49"/>
        <v>4.4530766478226066E-3</v>
      </c>
    </row>
    <row r="94" spans="1:16" ht="20.100000000000001" customHeight="1" x14ac:dyDescent="0.25">
      <c r="A94" s="44" t="s">
        <v>218</v>
      </c>
      <c r="B94" s="24"/>
      <c r="C94" s="160">
        <v>750.19</v>
      </c>
      <c r="D94" s="309">
        <f t="shared" si="33"/>
        <v>0</v>
      </c>
      <c r="E94" s="259">
        <f t="shared" si="34"/>
        <v>3.1078392333353066E-3</v>
      </c>
      <c r="F94" s="64"/>
      <c r="H94" s="24"/>
      <c r="I94" s="160">
        <v>113.68199999999999</v>
      </c>
      <c r="J94" s="258">
        <f t="shared" si="35"/>
        <v>0</v>
      </c>
      <c r="K94" s="259">
        <f t="shared" si="36"/>
        <v>2.1033247117285812E-3</v>
      </c>
      <c r="L94" s="64"/>
      <c r="N94" s="47"/>
      <c r="O94" s="163">
        <f t="shared" si="32"/>
        <v>1.5153761047201373</v>
      </c>
      <c r="P94" s="64"/>
    </row>
    <row r="95" spans="1:16" ht="20.100000000000001" customHeight="1" thickBot="1" x14ac:dyDescent="0.3">
      <c r="A95" s="13" t="s">
        <v>17</v>
      </c>
      <c r="B95" s="24">
        <f>B96-SUM(B68:B94)</f>
        <v>10527.070000000007</v>
      </c>
      <c r="C95" s="160">
        <f>C96-SUM(C68:C94)</f>
        <v>7168.5599999999686</v>
      </c>
      <c r="D95" s="309">
        <f t="shared" si="33"/>
        <v>4.7285399513826522E-2</v>
      </c>
      <c r="E95" s="259">
        <f t="shared" si="34"/>
        <v>2.969745266468234E-2</v>
      </c>
      <c r="F95" s="64">
        <f>(C95-B95)/B95</f>
        <v>-0.31903559109990115</v>
      </c>
      <c r="H95" s="24">
        <f>H96-SUM(H68:H94)</f>
        <v>2095.2420000000056</v>
      </c>
      <c r="I95" s="160">
        <f>I96-SUM(I68:I94)</f>
        <v>1556.3830000000089</v>
      </c>
      <c r="J95" s="258">
        <f t="shared" si="35"/>
        <v>4.5031827592080367E-2</v>
      </c>
      <c r="K95" s="259">
        <f t="shared" si="36"/>
        <v>2.8795929213193676E-2</v>
      </c>
      <c r="L95" s="64">
        <f>(I95-H95)/H95</f>
        <v>-0.25718222525130524</v>
      </c>
      <c r="N95" s="47">
        <f t="shared" si="31"/>
        <v>1.9903372923330085</v>
      </c>
      <c r="O95" s="163">
        <f t="shared" si="32"/>
        <v>2.1711236287343842</v>
      </c>
      <c r="P95" s="64">
        <f>(O95-N95)/N95</f>
        <v>9.0832009779339418E-2</v>
      </c>
    </row>
    <row r="96" spans="1:16" ht="26.25" customHeight="1" thickBot="1" x14ac:dyDescent="0.3">
      <c r="A96" s="17" t="s">
        <v>18</v>
      </c>
      <c r="B96" s="22">
        <v>222628.34000000003</v>
      </c>
      <c r="C96" s="165">
        <v>241386.35999999993</v>
      </c>
      <c r="D96" s="305">
        <f>SUM(D68:D95)</f>
        <v>0.99999999999999978</v>
      </c>
      <c r="E96" s="306">
        <f>SUM(E68:E95)</f>
        <v>1.0000000000000004</v>
      </c>
      <c r="F96" s="69">
        <f>(C96-B96)/B96</f>
        <v>8.4257107608132459E-2</v>
      </c>
      <c r="G96" s="2"/>
      <c r="H96" s="22">
        <v>46528.025000000009</v>
      </c>
      <c r="I96" s="165">
        <v>54048.716000000015</v>
      </c>
      <c r="J96" s="317">
        <f t="shared" si="35"/>
        <v>1</v>
      </c>
      <c r="K96" s="306">
        <f t="shared" si="36"/>
        <v>1</v>
      </c>
      <c r="L96" s="69">
        <f>(I96-H96)/H96</f>
        <v>0.16163787308831623</v>
      </c>
      <c r="M96" s="2"/>
      <c r="N96" s="43">
        <f t="shared" si="31"/>
        <v>2.0899416938562272</v>
      </c>
      <c r="O96" s="170">
        <f t="shared" si="32"/>
        <v>2.2390956970393865</v>
      </c>
      <c r="P96" s="69">
        <f>(O96-N96)/N96</f>
        <v>7.1367542750893617E-2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O94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171</v>
      </c>
      <c r="B1" s="5"/>
    </row>
    <row r="3" spans="1:19" ht="15.75" thickBot="1" x14ac:dyDescent="0.3"/>
    <row r="4" spans="1:19" x14ac:dyDescent="0.25">
      <c r="A4" s="434" t="s">
        <v>16</v>
      </c>
      <c r="B4" s="452"/>
      <c r="C4" s="452"/>
      <c r="D4" s="452"/>
      <c r="E4" s="455" t="s">
        <v>1</v>
      </c>
      <c r="F4" s="451"/>
      <c r="G4" s="446" t="s">
        <v>105</v>
      </c>
      <c r="H4" s="446"/>
      <c r="I4" s="148" t="s">
        <v>0</v>
      </c>
      <c r="K4" s="447" t="s">
        <v>19</v>
      </c>
      <c r="L4" s="451"/>
      <c r="M4" s="446" t="s">
        <v>105</v>
      </c>
      <c r="N4" s="446"/>
      <c r="O4" s="148" t="s">
        <v>0</v>
      </c>
      <c r="P4"/>
      <c r="Q4" s="445" t="s">
        <v>22</v>
      </c>
      <c r="R4" s="446"/>
      <c r="S4" s="148" t="s">
        <v>0</v>
      </c>
    </row>
    <row r="5" spans="1:19" x14ac:dyDescent="0.25">
      <c r="A5" s="453"/>
      <c r="B5" s="454"/>
      <c r="C5" s="454"/>
      <c r="D5" s="454"/>
      <c r="E5" s="456" t="s">
        <v>160</v>
      </c>
      <c r="F5" s="444"/>
      <c r="G5" s="448" t="str">
        <f>E5</f>
        <v>jan-fev</v>
      </c>
      <c r="H5" s="448"/>
      <c r="I5" s="149" t="s">
        <v>169</v>
      </c>
      <c r="K5" s="443" t="str">
        <f>E5</f>
        <v>jan-fev</v>
      </c>
      <c r="L5" s="444"/>
      <c r="M5" s="457" t="str">
        <f>E5</f>
        <v>jan-fev</v>
      </c>
      <c r="N5" s="450"/>
      <c r="O5" s="149" t="str">
        <f>I5</f>
        <v>2022/2021</v>
      </c>
      <c r="P5"/>
      <c r="Q5" s="443" t="str">
        <f>E5</f>
        <v>jan-fev</v>
      </c>
      <c r="R5" s="444"/>
      <c r="S5" s="149" t="str">
        <f>O5</f>
        <v>2022/2021</v>
      </c>
    </row>
    <row r="6" spans="1:19" ht="15.75" thickBot="1" x14ac:dyDescent="0.3">
      <c r="A6" s="435"/>
      <c r="B6" s="461"/>
      <c r="C6" s="461"/>
      <c r="D6" s="461"/>
      <c r="E6" s="117">
        <v>2020</v>
      </c>
      <c r="F6" s="164">
        <v>2021</v>
      </c>
      <c r="G6" s="333">
        <f>E6</f>
        <v>2020</v>
      </c>
      <c r="H6" s="157">
        <f>F6</f>
        <v>2021</v>
      </c>
      <c r="I6" s="149" t="s">
        <v>1</v>
      </c>
      <c r="K6" s="332">
        <f>E6</f>
        <v>2020</v>
      </c>
      <c r="L6" s="158">
        <f>F6</f>
        <v>2021</v>
      </c>
      <c r="M6" s="156">
        <f>G6</f>
        <v>2020</v>
      </c>
      <c r="N6" s="157">
        <f>H6</f>
        <v>2021</v>
      </c>
      <c r="O6" s="322">
        <v>1000</v>
      </c>
      <c r="P6"/>
      <c r="Q6" s="332">
        <f>E6</f>
        <v>2020</v>
      </c>
      <c r="R6" s="158">
        <f>F6</f>
        <v>2021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73414.040000000052</v>
      </c>
      <c r="F7" s="165">
        <v>85977.639999999985</v>
      </c>
      <c r="G7" s="305">
        <f>E7/E15</f>
        <v>0.37942635195049113</v>
      </c>
      <c r="H7" s="306">
        <f>F7/F15</f>
        <v>0.40566910534059808</v>
      </c>
      <c r="I7" s="190">
        <f t="shared" ref="I7:I18" si="0">(F7-E7)/E7</f>
        <v>0.17113347801047216</v>
      </c>
      <c r="J7" s="11"/>
      <c r="K7" s="22">
        <v>18730.692999999985</v>
      </c>
      <c r="L7" s="165">
        <v>22034.161999999986</v>
      </c>
      <c r="M7" s="305">
        <f>K7/K15</f>
        <v>0.34890488062986214</v>
      </c>
      <c r="N7" s="306">
        <f>L7/L15</f>
        <v>0.35826047396891075</v>
      </c>
      <c r="O7" s="190">
        <f t="shared" ref="O7:O18" si="1">(L7-K7)/K7</f>
        <v>0.17636661921691865</v>
      </c>
      <c r="P7" s="51"/>
      <c r="Q7" s="219">
        <f t="shared" ref="Q7:R18" si="2">(K7/E7)*10</f>
        <v>2.5513775021780538</v>
      </c>
      <c r="R7" s="220">
        <f t="shared" si="2"/>
        <v>2.5627781827926412</v>
      </c>
      <c r="S7" s="67">
        <f>(R7-Q7)/Q7</f>
        <v>4.4684413046893008E-3</v>
      </c>
    </row>
    <row r="8" spans="1:19" s="8" customFormat="1" ht="24" customHeight="1" x14ac:dyDescent="0.25">
      <c r="A8" s="57"/>
      <c r="B8" s="205" t="s">
        <v>34</v>
      </c>
      <c r="C8" s="205"/>
      <c r="D8" s="206"/>
      <c r="E8" s="208">
        <v>62310.210000000043</v>
      </c>
      <c r="F8" s="209">
        <v>68872.289999999994</v>
      </c>
      <c r="G8" s="307">
        <f>E8/E7</f>
        <v>0.84875059321078095</v>
      </c>
      <c r="H8" s="308">
        <f>F8/F7</f>
        <v>0.80104885409741422</v>
      </c>
      <c r="I8" s="245">
        <f t="shared" si="0"/>
        <v>0.10531307790488824</v>
      </c>
      <c r="J8" s="4"/>
      <c r="K8" s="208">
        <v>16866.437999999987</v>
      </c>
      <c r="L8" s="209">
        <v>18933.633999999987</v>
      </c>
      <c r="M8" s="312">
        <f>K8/K7</f>
        <v>0.90047058055993978</v>
      </c>
      <c r="N8" s="308">
        <f>L8/L7</f>
        <v>0.85928541325964647</v>
      </c>
      <c r="O8" s="246">
        <f t="shared" si="1"/>
        <v>0.12256268928863352</v>
      </c>
      <c r="P8" s="56"/>
      <c r="Q8" s="221">
        <f t="shared" si="2"/>
        <v>2.7068498084021826</v>
      </c>
      <c r="R8" s="222">
        <f t="shared" si="2"/>
        <v>2.7490931403616736</v>
      </c>
      <c r="S8" s="210">
        <f t="shared" ref="S8:S18" si="3">(R8-Q8)/Q8</f>
        <v>1.5606086391777576E-2</v>
      </c>
    </row>
    <row r="9" spans="1:19" ht="24" customHeight="1" x14ac:dyDescent="0.25">
      <c r="A9" s="13"/>
      <c r="B9" s="1" t="s">
        <v>38</v>
      </c>
      <c r="D9" s="1"/>
      <c r="E9" s="24">
        <v>10976.759999999998</v>
      </c>
      <c r="F9" s="160">
        <v>15958.65</v>
      </c>
      <c r="G9" s="309">
        <f>E9/E7</f>
        <v>0.14951853896066733</v>
      </c>
      <c r="H9" s="259">
        <f>F9/F7</f>
        <v>0.18561395730331751</v>
      </c>
      <c r="I9" s="210">
        <f t="shared" si="0"/>
        <v>0.45385796901818043</v>
      </c>
      <c r="J9" s="1"/>
      <c r="K9" s="24">
        <v>1840.2100000000005</v>
      </c>
      <c r="L9" s="160">
        <v>2859.3889999999992</v>
      </c>
      <c r="M9" s="309">
        <f>K9/K7</f>
        <v>9.8245697583106084E-2</v>
      </c>
      <c r="N9" s="259">
        <f>L9/L7</f>
        <v>0.12977071694398912</v>
      </c>
      <c r="O9" s="210">
        <f t="shared" si="1"/>
        <v>0.55383842061503763</v>
      </c>
      <c r="P9" s="7"/>
      <c r="Q9" s="221">
        <f t="shared" si="2"/>
        <v>1.6764600847608955</v>
      </c>
      <c r="R9" s="222">
        <f t="shared" si="2"/>
        <v>1.7917486754832015</v>
      </c>
      <c r="S9" s="210">
        <f t="shared" si="3"/>
        <v>6.8769063916454057E-2</v>
      </c>
    </row>
    <row r="10" spans="1:19" ht="24" customHeight="1" thickBot="1" x14ac:dyDescent="0.3">
      <c r="A10" s="13"/>
      <c r="B10" s="1" t="s">
        <v>37</v>
      </c>
      <c r="D10" s="1"/>
      <c r="E10" s="24">
        <v>127.07000000000001</v>
      </c>
      <c r="F10" s="160">
        <v>1146.7</v>
      </c>
      <c r="G10" s="309">
        <f>E10/E7</f>
        <v>1.7308678285515948E-3</v>
      </c>
      <c r="H10" s="259">
        <f>F10/F7</f>
        <v>1.3337188599268371E-2</v>
      </c>
      <c r="I10" s="218">
        <f t="shared" si="0"/>
        <v>8.0241599118596039</v>
      </c>
      <c r="J10" s="1"/>
      <c r="K10" s="24">
        <v>24.045000000000002</v>
      </c>
      <c r="L10" s="160">
        <v>241.13900000000001</v>
      </c>
      <c r="M10" s="309">
        <f>K10/K7</f>
        <v>1.2837218569542526E-3</v>
      </c>
      <c r="N10" s="259">
        <f>L10/L7</f>
        <v>1.0943869796364398E-2</v>
      </c>
      <c r="O10" s="248">
        <f t="shared" si="1"/>
        <v>9.0286546059471817</v>
      </c>
      <c r="P10" s="7"/>
      <c r="Q10" s="221">
        <f t="shared" si="2"/>
        <v>1.8922641063980483</v>
      </c>
      <c r="R10" s="222">
        <f t="shared" si="2"/>
        <v>2.1028952646725383</v>
      </c>
      <c r="S10" s="210">
        <f t="shared" si="3"/>
        <v>0.11131171254705527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120072.88999999997</v>
      </c>
      <c r="F11" s="165">
        <v>125962.67999999985</v>
      </c>
      <c r="G11" s="305">
        <f>E11/E15</f>
        <v>0.62057364804950887</v>
      </c>
      <c r="H11" s="306">
        <f>F11/F15</f>
        <v>0.59433089465940203</v>
      </c>
      <c r="I11" s="190">
        <f t="shared" si="0"/>
        <v>4.9051788459492221E-2</v>
      </c>
      <c r="J11" s="11"/>
      <c r="K11" s="22">
        <v>34953.546000000002</v>
      </c>
      <c r="L11" s="165">
        <v>39469.028000000049</v>
      </c>
      <c r="M11" s="305">
        <f>K11/K15</f>
        <v>0.65109511937013786</v>
      </c>
      <c r="N11" s="306">
        <f>L11/L15</f>
        <v>0.64173952603108919</v>
      </c>
      <c r="O11" s="190">
        <f t="shared" si="1"/>
        <v>0.12918523345242416</v>
      </c>
      <c r="P11" s="7"/>
      <c r="Q11" s="223">
        <f t="shared" si="2"/>
        <v>2.9110272935048043</v>
      </c>
      <c r="R11" s="224">
        <f t="shared" si="2"/>
        <v>3.1333906201424182</v>
      </c>
      <c r="S11" s="69">
        <f t="shared" si="3"/>
        <v>7.6386548189966999E-2</v>
      </c>
    </row>
    <row r="12" spans="1:19" s="8" customFormat="1" ht="24" customHeight="1" x14ac:dyDescent="0.25">
      <c r="A12" s="57"/>
      <c r="B12" s="4" t="s">
        <v>34</v>
      </c>
      <c r="C12" s="4"/>
      <c r="D12" s="4"/>
      <c r="E12" s="36">
        <v>110576.50999999997</v>
      </c>
      <c r="F12" s="161">
        <v>116835.16999999985</v>
      </c>
      <c r="G12" s="309">
        <f>E12/E11</f>
        <v>0.92091153964895822</v>
      </c>
      <c r="H12" s="259">
        <f>F12/F11</f>
        <v>0.92753798188479308</v>
      </c>
      <c r="I12" s="245">
        <f t="shared" si="0"/>
        <v>5.6600267091083713E-2</v>
      </c>
      <c r="J12" s="4"/>
      <c r="K12" s="36">
        <v>33372.83</v>
      </c>
      <c r="L12" s="161">
        <v>38031.003000000048</v>
      </c>
      <c r="M12" s="309">
        <f>K12/K11</f>
        <v>0.9547766627168528</v>
      </c>
      <c r="N12" s="259">
        <f>L12/L11</f>
        <v>0.96356573564466808</v>
      </c>
      <c r="O12" s="245">
        <f t="shared" si="1"/>
        <v>0.13957980189273866</v>
      </c>
      <c r="P12" s="56"/>
      <c r="Q12" s="221">
        <f t="shared" si="2"/>
        <v>3.018075900568757</v>
      </c>
      <c r="R12" s="222">
        <f t="shared" si="2"/>
        <v>3.2550988713415743</v>
      </c>
      <c r="S12" s="210">
        <f t="shared" si="3"/>
        <v>7.8534463208214972E-2</v>
      </c>
    </row>
    <row r="13" spans="1:19" ht="24" customHeight="1" x14ac:dyDescent="0.25">
      <c r="A13" s="13"/>
      <c r="B13" s="4" t="s">
        <v>38</v>
      </c>
      <c r="D13" s="4"/>
      <c r="E13" s="189">
        <v>8985.6400000000031</v>
      </c>
      <c r="F13" s="187">
        <v>8584.61</v>
      </c>
      <c r="G13" s="309">
        <f>E13/E11</f>
        <v>7.4834877381563858E-2</v>
      </c>
      <c r="H13" s="259">
        <f>F13/F11</f>
        <v>6.8152011373527555E-2</v>
      </c>
      <c r="I13" s="210">
        <f t="shared" si="0"/>
        <v>-4.463009869080025E-2</v>
      </c>
      <c r="J13" s="211"/>
      <c r="K13" s="189">
        <v>1497.3529999999998</v>
      </c>
      <c r="L13" s="187">
        <v>1386.6880000000003</v>
      </c>
      <c r="M13" s="309">
        <f>K13/K11</f>
        <v>4.2838371820701673E-2</v>
      </c>
      <c r="N13" s="259">
        <f>L13/L11</f>
        <v>3.5133573595985151E-2</v>
      </c>
      <c r="O13" s="210">
        <f t="shared" si="1"/>
        <v>-7.3907088041363339E-2</v>
      </c>
      <c r="P13" s="212"/>
      <c r="Q13" s="221">
        <f t="shared" si="2"/>
        <v>1.6663843643858414</v>
      </c>
      <c r="R13" s="222">
        <f t="shared" si="2"/>
        <v>1.6153185759166697</v>
      </c>
      <c r="S13" s="210">
        <f t="shared" si="3"/>
        <v>-3.0644663716580377E-2</v>
      </c>
    </row>
    <row r="14" spans="1:19" ht="24" customHeight="1" thickBot="1" x14ac:dyDescent="0.3">
      <c r="A14" s="13"/>
      <c r="B14" s="1" t="s">
        <v>37</v>
      </c>
      <c r="D14" s="1"/>
      <c r="E14" s="189">
        <v>510.73999999999995</v>
      </c>
      <c r="F14" s="187">
        <v>542.9</v>
      </c>
      <c r="G14" s="309">
        <f>E14/E11</f>
        <v>4.2535829694779568E-3</v>
      </c>
      <c r="H14" s="259">
        <f>F14/F11</f>
        <v>4.3100067416793663E-3</v>
      </c>
      <c r="I14" s="218">
        <f t="shared" si="0"/>
        <v>6.2967458981086327E-2</v>
      </c>
      <c r="J14" s="211"/>
      <c r="K14" s="189">
        <v>83.363</v>
      </c>
      <c r="L14" s="187">
        <v>51.337000000000003</v>
      </c>
      <c r="M14" s="309">
        <f>K14/K11</f>
        <v>2.3849654624454983E-3</v>
      </c>
      <c r="N14" s="259">
        <f>L14/L11</f>
        <v>1.3006907593467957E-3</v>
      </c>
      <c r="O14" s="248">
        <f t="shared" si="1"/>
        <v>-0.38417523361683237</v>
      </c>
      <c r="P14" s="212"/>
      <c r="Q14" s="221">
        <f t="shared" si="2"/>
        <v>1.6322003367662608</v>
      </c>
      <c r="R14" s="222">
        <f t="shared" si="2"/>
        <v>0.94560692576901828</v>
      </c>
      <c r="S14" s="210">
        <f t="shared" si="3"/>
        <v>-0.42065510926038124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193486.93000000002</v>
      </c>
      <c r="F15" s="165">
        <v>211940.3199999998</v>
      </c>
      <c r="G15" s="305">
        <f>G7+G11</f>
        <v>1</v>
      </c>
      <c r="H15" s="306">
        <f>H7+H11</f>
        <v>1</v>
      </c>
      <c r="I15" s="190">
        <f t="shared" si="0"/>
        <v>9.5372798565772784E-2</v>
      </c>
      <c r="J15" s="11"/>
      <c r="K15" s="22">
        <v>53684.238999999987</v>
      </c>
      <c r="L15" s="165">
        <v>61503.190000000039</v>
      </c>
      <c r="M15" s="305">
        <f>M7+M11</f>
        <v>1</v>
      </c>
      <c r="N15" s="306">
        <f>N7+N11</f>
        <v>1</v>
      </c>
      <c r="O15" s="190">
        <f t="shared" si="1"/>
        <v>0.14564704922053667</v>
      </c>
      <c r="P15" s="7"/>
      <c r="Q15" s="223">
        <f t="shared" si="2"/>
        <v>2.7745666852019402</v>
      </c>
      <c r="R15" s="224">
        <f t="shared" si="2"/>
        <v>2.9019107831865165</v>
      </c>
      <c r="S15" s="69">
        <f t="shared" si="3"/>
        <v>4.5896931821376614E-2</v>
      </c>
    </row>
    <row r="16" spans="1:19" s="52" customFormat="1" ht="24" customHeight="1" x14ac:dyDescent="0.25">
      <c r="A16" s="207"/>
      <c r="B16" s="205" t="s">
        <v>34</v>
      </c>
      <c r="C16" s="205"/>
      <c r="D16" s="206"/>
      <c r="E16" s="208">
        <f>E8+E12</f>
        <v>172886.72</v>
      </c>
      <c r="F16" s="209">
        <f t="shared" ref="F16:F17" si="4">F8+F12</f>
        <v>185707.45999999985</v>
      </c>
      <c r="G16" s="307">
        <f>E16/E15</f>
        <v>0.89353177498862579</v>
      </c>
      <c r="H16" s="308">
        <f>F16/F15</f>
        <v>0.87622525057997469</v>
      </c>
      <c r="I16" s="246">
        <f t="shared" si="0"/>
        <v>7.4156881453936105E-2</v>
      </c>
      <c r="J16" s="4"/>
      <c r="K16" s="208">
        <f t="shared" ref="K16:L18" si="5">K8+K12</f>
        <v>50239.267999999989</v>
      </c>
      <c r="L16" s="209">
        <f t="shared" si="5"/>
        <v>56964.637000000032</v>
      </c>
      <c r="M16" s="312">
        <f>K16/K15</f>
        <v>0.93582900560441962</v>
      </c>
      <c r="N16" s="308">
        <f>L16/L15</f>
        <v>0.92620621792137925</v>
      </c>
      <c r="O16" s="246">
        <f t="shared" si="1"/>
        <v>0.13386677926915741</v>
      </c>
      <c r="P16" s="56"/>
      <c r="Q16" s="221">
        <f t="shared" si="2"/>
        <v>2.9059067116317543</v>
      </c>
      <c r="R16" s="222">
        <f t="shared" si="2"/>
        <v>3.0674393478861903</v>
      </c>
      <c r="S16" s="210">
        <f t="shared" si="3"/>
        <v>5.5587688210310987E-2</v>
      </c>
    </row>
    <row r="17" spans="1:19" ht="24" customHeight="1" x14ac:dyDescent="0.25">
      <c r="A17" s="13"/>
      <c r="B17" s="4" t="s">
        <v>38</v>
      </c>
      <c r="C17" s="4"/>
      <c r="D17" s="213"/>
      <c r="E17" s="189">
        <f>E9+E13</f>
        <v>19962.400000000001</v>
      </c>
      <c r="F17" s="187">
        <f t="shared" si="4"/>
        <v>24543.260000000002</v>
      </c>
      <c r="G17" s="310">
        <f>E17/E15</f>
        <v>0.10317182664482814</v>
      </c>
      <c r="H17" s="259">
        <f>F17/F15</f>
        <v>0.11580269389043116</v>
      </c>
      <c r="I17" s="210">
        <f t="shared" si="0"/>
        <v>0.22947441189436141</v>
      </c>
      <c r="J17" s="211"/>
      <c r="K17" s="189">
        <f t="shared" si="5"/>
        <v>3337.5630000000001</v>
      </c>
      <c r="L17" s="187">
        <f t="shared" si="5"/>
        <v>4246.0769999999993</v>
      </c>
      <c r="M17" s="309">
        <f>K17/K15</f>
        <v>6.2170258201853262E-2</v>
      </c>
      <c r="N17" s="259">
        <f>L17/L15</f>
        <v>6.9038321426904789E-2</v>
      </c>
      <c r="O17" s="210">
        <f t="shared" si="1"/>
        <v>0.27220879426096201</v>
      </c>
      <c r="P17" s="212"/>
      <c r="Q17" s="221">
        <f t="shared" si="2"/>
        <v>1.6719247184707249</v>
      </c>
      <c r="R17" s="222">
        <f t="shared" si="2"/>
        <v>1.7300379004256152</v>
      </c>
      <c r="S17" s="210">
        <f t="shared" si="3"/>
        <v>3.4758252756766035E-2</v>
      </c>
    </row>
    <row r="18" spans="1:19" ht="24" customHeight="1" thickBot="1" x14ac:dyDescent="0.3">
      <c r="A18" s="14"/>
      <c r="B18" s="214" t="s">
        <v>37</v>
      </c>
      <c r="C18" s="214"/>
      <c r="D18" s="215"/>
      <c r="E18" s="216">
        <f>E10+E14</f>
        <v>637.80999999999995</v>
      </c>
      <c r="F18" s="217">
        <f>F10+F14</f>
        <v>1689.6</v>
      </c>
      <c r="G18" s="311">
        <f>E18/E15</f>
        <v>3.2963983665459983E-3</v>
      </c>
      <c r="H18" s="265">
        <f>F18/F15</f>
        <v>7.9720555295943758E-3</v>
      </c>
      <c r="I18" s="247">
        <f t="shared" si="0"/>
        <v>1.6490647685047273</v>
      </c>
      <c r="J18" s="211"/>
      <c r="K18" s="216">
        <f t="shared" si="5"/>
        <v>107.408</v>
      </c>
      <c r="L18" s="217">
        <f t="shared" si="5"/>
        <v>292.476</v>
      </c>
      <c r="M18" s="311">
        <f>K18/K15</f>
        <v>2.0007361937271761E-3</v>
      </c>
      <c r="N18" s="265">
        <f>L18/L15</f>
        <v>4.7554606517157859E-3</v>
      </c>
      <c r="O18" s="247">
        <f t="shared" si="1"/>
        <v>1.723037390138537</v>
      </c>
      <c r="P18" s="212"/>
      <c r="Q18" s="225">
        <f t="shared" si="2"/>
        <v>1.6840124802057042</v>
      </c>
      <c r="R18" s="226">
        <f t="shared" si="2"/>
        <v>1.731036931818182</v>
      </c>
      <c r="S18" s="218">
        <f t="shared" si="3"/>
        <v>2.7924051730741164E-2</v>
      </c>
    </row>
    <row r="19" spans="1:19" ht="6.75" customHeight="1" x14ac:dyDescent="0.25">
      <c r="Q19" s="227"/>
      <c r="R19" s="227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>
    <pageSetUpPr fitToPage="1"/>
  </sheetPr>
  <dimension ref="A1:P96"/>
  <sheetViews>
    <sheetView showGridLines="0" workbookViewId="0">
      <selection activeCell="J100" sqref="J100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172</v>
      </c>
    </row>
    <row r="3" spans="1:16" ht="8.25" customHeight="1" thickBot="1" x14ac:dyDescent="0.3"/>
    <row r="4" spans="1:16" x14ac:dyDescent="0.25">
      <c r="A4" s="462" t="s">
        <v>3</v>
      </c>
      <c r="B4" s="455" t="s">
        <v>1</v>
      </c>
      <c r="C4" s="446"/>
      <c r="D4" s="455" t="s">
        <v>105</v>
      </c>
      <c r="E4" s="446"/>
      <c r="F4" s="148" t="s">
        <v>0</v>
      </c>
      <c r="H4" s="465" t="s">
        <v>19</v>
      </c>
      <c r="I4" s="466"/>
      <c r="J4" s="455" t="s">
        <v>105</v>
      </c>
      <c r="K4" s="451"/>
      <c r="L4" s="148" t="s">
        <v>0</v>
      </c>
      <c r="N4" s="445" t="s">
        <v>22</v>
      </c>
      <c r="O4" s="446"/>
      <c r="P4" s="148" t="s">
        <v>0</v>
      </c>
    </row>
    <row r="5" spans="1:16" x14ac:dyDescent="0.25">
      <c r="A5" s="463"/>
      <c r="B5" s="456" t="s">
        <v>160</v>
      </c>
      <c r="C5" s="448"/>
      <c r="D5" s="456" t="str">
        <f>B5</f>
        <v>jan-fev</v>
      </c>
      <c r="E5" s="448"/>
      <c r="F5" s="149" t="s">
        <v>169</v>
      </c>
      <c r="H5" s="443" t="str">
        <f>B5</f>
        <v>jan-fev</v>
      </c>
      <c r="I5" s="448"/>
      <c r="J5" s="456" t="str">
        <f>B5</f>
        <v>jan-fev</v>
      </c>
      <c r="K5" s="444"/>
      <c r="L5" s="149" t="str">
        <f>F5</f>
        <v>2022/2021</v>
      </c>
      <c r="N5" s="443" t="str">
        <f>B5</f>
        <v>jan-fev</v>
      </c>
      <c r="O5" s="444"/>
      <c r="P5" s="149" t="str">
        <f>F5</f>
        <v>2022/2021</v>
      </c>
    </row>
    <row r="6" spans="1:16" ht="19.5" customHeight="1" thickBot="1" x14ac:dyDescent="0.3">
      <c r="A6" s="464"/>
      <c r="B6" s="117">
        <v>2021</v>
      </c>
      <c r="C6" s="152"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122</v>
      </c>
      <c r="B7" s="45">
        <v>17483.2</v>
      </c>
      <c r="C7" s="167">
        <v>20260.169999999998</v>
      </c>
      <c r="D7" s="309">
        <f>B7/$B$33</f>
        <v>9.035855806901269E-2</v>
      </c>
      <c r="E7" s="308">
        <f>C7/$C$33</f>
        <v>9.5593750165140851E-2</v>
      </c>
      <c r="F7" s="64">
        <f>(C7-B7)/B7</f>
        <v>0.1588364830237026</v>
      </c>
      <c r="H7" s="45">
        <v>5780.4310000000005</v>
      </c>
      <c r="I7" s="167">
        <v>7276.1149999999998</v>
      </c>
      <c r="J7" s="309">
        <f>H7/$H$33</f>
        <v>0.10767463798825574</v>
      </c>
      <c r="K7" s="308">
        <f>I7/$I$33</f>
        <v>0.11830467655417545</v>
      </c>
      <c r="L7" s="64">
        <f>(I7-H7)/H7</f>
        <v>0.25874956383010178</v>
      </c>
      <c r="N7" s="39">
        <f t="shared" ref="N7:O33" si="0">(H7/B7)*10</f>
        <v>3.3062774549281597</v>
      </c>
      <c r="O7" s="172">
        <f t="shared" si="0"/>
        <v>3.5913395593422957</v>
      </c>
      <c r="P7" s="73">
        <f>(O7-N7)/N7</f>
        <v>8.6218446062122728E-2</v>
      </c>
    </row>
    <row r="8" spans="1:16" ht="20.100000000000001" customHeight="1" x14ac:dyDescent="0.25">
      <c r="A8" s="13" t="s">
        <v>119</v>
      </c>
      <c r="B8" s="24">
        <v>27021.399999999998</v>
      </c>
      <c r="C8" s="160">
        <v>23350.999999999996</v>
      </c>
      <c r="D8" s="309">
        <f t="shared" ref="D8:D32" si="1">B8/$B$33</f>
        <v>0.13965491105781661</v>
      </c>
      <c r="E8" s="259">
        <f t="shared" ref="E8:E32" si="2">C8/$C$33</f>
        <v>0.11017724234822333</v>
      </c>
      <c r="F8" s="64">
        <f t="shared" ref="F8:F33" si="3">(C8-B8)/B8</f>
        <v>-0.13583308044734921</v>
      </c>
      <c r="H8" s="24">
        <v>7192.4210000000003</v>
      </c>
      <c r="I8" s="160">
        <v>7020.8879999999999</v>
      </c>
      <c r="J8" s="309">
        <f t="shared" ref="J8:J32" si="4">H8/$H$33</f>
        <v>0.13397639854781215</v>
      </c>
      <c r="K8" s="259">
        <f t="shared" ref="K8:K32" si="5">I8/$I$33</f>
        <v>0.11415485928453464</v>
      </c>
      <c r="L8" s="64">
        <f t="shared" ref="L8:L33" si="6">(I8-H8)/H8</f>
        <v>-2.3849132301905069E-2</v>
      </c>
      <c r="N8" s="39">
        <f t="shared" si="0"/>
        <v>2.6617499463388281</v>
      </c>
      <c r="O8" s="173">
        <f t="shared" si="0"/>
        <v>3.0066755171084751</v>
      </c>
      <c r="P8" s="64">
        <f t="shared" ref="P8:P71" si="7">(O8-N8)/N8</f>
        <v>0.12958601586301663</v>
      </c>
    </row>
    <row r="9" spans="1:16" ht="20.100000000000001" customHeight="1" x14ac:dyDescent="0.25">
      <c r="A9" s="13" t="s">
        <v>121</v>
      </c>
      <c r="B9" s="24">
        <v>25726.480000000003</v>
      </c>
      <c r="C9" s="160">
        <v>23051.260000000002</v>
      </c>
      <c r="D9" s="309">
        <f t="shared" si="1"/>
        <v>0.13296236598513395</v>
      </c>
      <c r="E9" s="259">
        <f t="shared" si="2"/>
        <v>0.10876297629445879</v>
      </c>
      <c r="F9" s="64">
        <f t="shared" si="3"/>
        <v>-0.10398702037744771</v>
      </c>
      <c r="H9" s="24">
        <v>7749.06</v>
      </c>
      <c r="I9" s="160">
        <v>6945.4079999999994</v>
      </c>
      <c r="J9" s="309">
        <f t="shared" si="4"/>
        <v>0.14434515873457757</v>
      </c>
      <c r="K9" s="259">
        <f t="shared" si="5"/>
        <v>0.11292760586889879</v>
      </c>
      <c r="L9" s="64">
        <f t="shared" si="6"/>
        <v>-0.10370961123026547</v>
      </c>
      <c r="N9" s="39">
        <f t="shared" si="0"/>
        <v>3.0120949309816187</v>
      </c>
      <c r="O9" s="173">
        <f t="shared" si="0"/>
        <v>3.0130274874345258</v>
      </c>
      <c r="P9" s="64">
        <f t="shared" si="7"/>
        <v>3.0960393821422667E-4</v>
      </c>
    </row>
    <row r="10" spans="1:16" ht="20.100000000000001" customHeight="1" x14ac:dyDescent="0.25">
      <c r="A10" s="13" t="s">
        <v>120</v>
      </c>
      <c r="B10" s="24">
        <v>12291.520000000002</v>
      </c>
      <c r="C10" s="160">
        <v>17311.010000000002</v>
      </c>
      <c r="D10" s="309">
        <f t="shared" si="1"/>
        <v>6.3526358085272211E-2</v>
      </c>
      <c r="E10" s="259">
        <f t="shared" si="2"/>
        <v>8.1678700872019103E-2</v>
      </c>
      <c r="F10" s="64">
        <f t="shared" si="3"/>
        <v>0.4083701608914112</v>
      </c>
      <c r="H10" s="24">
        <v>3088.94</v>
      </c>
      <c r="I10" s="160">
        <v>4824.2520000000004</v>
      </c>
      <c r="J10" s="309">
        <f t="shared" si="4"/>
        <v>5.7539047913112824E-2</v>
      </c>
      <c r="K10" s="259">
        <f t="shared" si="5"/>
        <v>7.8439053323900748E-2</v>
      </c>
      <c r="L10" s="64">
        <f t="shared" si="6"/>
        <v>0.56178235899693751</v>
      </c>
      <c r="N10" s="39">
        <f t="shared" si="0"/>
        <v>2.5130659186170625</v>
      </c>
      <c r="O10" s="173">
        <f t="shared" si="0"/>
        <v>2.7868113992193404</v>
      </c>
      <c r="P10" s="64">
        <f t="shared" si="7"/>
        <v>0.10892888983704802</v>
      </c>
    </row>
    <row r="11" spans="1:16" ht="20.100000000000001" customHeight="1" x14ac:dyDescent="0.25">
      <c r="A11" s="13" t="s">
        <v>123</v>
      </c>
      <c r="B11" s="24">
        <v>9497.69</v>
      </c>
      <c r="C11" s="160">
        <v>10133.679999999998</v>
      </c>
      <c r="D11" s="309">
        <f t="shared" si="1"/>
        <v>4.9086984841818497E-2</v>
      </c>
      <c r="E11" s="259">
        <f t="shared" si="2"/>
        <v>4.7813837404793967E-2</v>
      </c>
      <c r="F11" s="64">
        <f t="shared" si="3"/>
        <v>6.6962598273895862E-2</v>
      </c>
      <c r="H11" s="24">
        <v>3165.7960000000003</v>
      </c>
      <c r="I11" s="160">
        <v>4017.2950000000001</v>
      </c>
      <c r="J11" s="309">
        <f t="shared" si="4"/>
        <v>5.8970678526336195E-2</v>
      </c>
      <c r="K11" s="259">
        <f t="shared" si="5"/>
        <v>6.5318481854355834E-2</v>
      </c>
      <c r="L11" s="64">
        <f t="shared" si="6"/>
        <v>0.26896837319903105</v>
      </c>
      <c r="N11" s="39">
        <f t="shared" si="0"/>
        <v>3.333227342648581</v>
      </c>
      <c r="O11" s="173">
        <f t="shared" si="0"/>
        <v>3.9643002344656635</v>
      </c>
      <c r="P11" s="64">
        <f t="shared" si="7"/>
        <v>0.18932788764286093</v>
      </c>
    </row>
    <row r="12" spans="1:16" ht="20.100000000000001" customHeight="1" x14ac:dyDescent="0.25">
      <c r="A12" s="13" t="s">
        <v>185</v>
      </c>
      <c r="B12" s="24">
        <v>14061.07</v>
      </c>
      <c r="C12" s="160">
        <v>15002.55</v>
      </c>
      <c r="D12" s="309">
        <f t="shared" si="1"/>
        <v>7.2671937065723224E-2</v>
      </c>
      <c r="E12" s="259">
        <f t="shared" si="2"/>
        <v>7.0786672399098027E-2</v>
      </c>
      <c r="F12" s="64">
        <f t="shared" si="3"/>
        <v>6.69564976207358E-2</v>
      </c>
      <c r="H12" s="24">
        <v>3353.2419999999997</v>
      </c>
      <c r="I12" s="160">
        <v>3732.1559999999999</v>
      </c>
      <c r="J12" s="309">
        <f t="shared" si="4"/>
        <v>6.2462317850868664E-2</v>
      </c>
      <c r="K12" s="259">
        <f t="shared" si="5"/>
        <v>6.0682315827845661E-2</v>
      </c>
      <c r="L12" s="64">
        <f t="shared" si="6"/>
        <v>0.1129993003785591</v>
      </c>
      <c r="N12" s="39">
        <f t="shared" si="0"/>
        <v>2.3847701490711586</v>
      </c>
      <c r="O12" s="173">
        <f t="shared" si="0"/>
        <v>2.4876810942139835</v>
      </c>
      <c r="P12" s="64">
        <f t="shared" si="7"/>
        <v>4.3153402093240568E-2</v>
      </c>
    </row>
    <row r="13" spans="1:16" ht="20.100000000000001" customHeight="1" x14ac:dyDescent="0.25">
      <c r="A13" s="13" t="s">
        <v>182</v>
      </c>
      <c r="B13" s="24">
        <v>13958.490000000002</v>
      </c>
      <c r="C13" s="160">
        <v>13240.51</v>
      </c>
      <c r="D13" s="309">
        <f t="shared" si="1"/>
        <v>7.2141772056644834E-2</v>
      </c>
      <c r="E13" s="259">
        <f t="shared" si="2"/>
        <v>6.2472822537967314E-2</v>
      </c>
      <c r="F13" s="64">
        <f t="shared" si="3"/>
        <v>-5.1436795813873941E-2</v>
      </c>
      <c r="H13" s="24">
        <v>3716.3479999999995</v>
      </c>
      <c r="I13" s="160">
        <v>3439.2929999999997</v>
      </c>
      <c r="J13" s="309">
        <f t="shared" si="4"/>
        <v>6.9226053479122598E-2</v>
      </c>
      <c r="K13" s="259">
        <f t="shared" si="5"/>
        <v>5.5920562819587058E-2</v>
      </c>
      <c r="L13" s="64">
        <f t="shared" si="6"/>
        <v>-7.4550338127645707E-2</v>
      </c>
      <c r="N13" s="39">
        <f t="shared" si="0"/>
        <v>2.6624283858784148</v>
      </c>
      <c r="O13" s="173">
        <f t="shared" si="0"/>
        <v>2.597553266452727</v>
      </c>
      <c r="P13" s="64">
        <f t="shared" si="7"/>
        <v>-2.4366897442119766E-2</v>
      </c>
    </row>
    <row r="14" spans="1:16" ht="20.100000000000001" customHeight="1" x14ac:dyDescent="0.25">
      <c r="A14" s="13" t="s">
        <v>186</v>
      </c>
      <c r="B14" s="24">
        <v>11493.19</v>
      </c>
      <c r="C14" s="160">
        <v>12887.300000000003</v>
      </c>
      <c r="D14" s="309">
        <f t="shared" si="1"/>
        <v>5.9400342958565708E-2</v>
      </c>
      <c r="E14" s="259">
        <f t="shared" si="2"/>
        <v>6.0806268481617881E-2</v>
      </c>
      <c r="F14" s="64">
        <f t="shared" si="3"/>
        <v>0.12129878649878775</v>
      </c>
      <c r="H14" s="24">
        <v>2810.2570000000005</v>
      </c>
      <c r="I14" s="160">
        <v>3074.896999999999</v>
      </c>
      <c r="J14" s="309">
        <f t="shared" si="4"/>
        <v>5.2347896744890071E-2</v>
      </c>
      <c r="K14" s="259">
        <f t="shared" si="5"/>
        <v>4.9995731928701555E-2</v>
      </c>
      <c r="L14" s="64">
        <f t="shared" si="6"/>
        <v>9.4169323303882335E-2</v>
      </c>
      <c r="N14" s="39">
        <f t="shared" si="0"/>
        <v>2.4451496929921115</v>
      </c>
      <c r="O14" s="173">
        <f t="shared" si="0"/>
        <v>2.3859900832602627</v>
      </c>
      <c r="P14" s="64">
        <f t="shared" si="7"/>
        <v>-2.4194678101468536E-2</v>
      </c>
    </row>
    <row r="15" spans="1:16" ht="20.100000000000001" customHeight="1" x14ac:dyDescent="0.25">
      <c r="A15" s="13" t="s">
        <v>181</v>
      </c>
      <c r="B15" s="24">
        <v>14401.210000000003</v>
      </c>
      <c r="C15" s="160">
        <v>12769.54</v>
      </c>
      <c r="D15" s="309">
        <f t="shared" si="1"/>
        <v>7.4429885264084741E-2</v>
      </c>
      <c r="E15" s="259">
        <f t="shared" si="2"/>
        <v>6.0250640368949171E-2</v>
      </c>
      <c r="F15" s="64">
        <f t="shared" si="3"/>
        <v>-0.11330089624413515</v>
      </c>
      <c r="H15" s="24">
        <v>2993.4490000000001</v>
      </c>
      <c r="I15" s="160">
        <v>2714.1030000000001</v>
      </c>
      <c r="J15" s="309">
        <f t="shared" si="4"/>
        <v>5.5760294934980824E-2</v>
      </c>
      <c r="K15" s="259">
        <f t="shared" si="5"/>
        <v>4.4129467105689955E-2</v>
      </c>
      <c r="L15" s="64">
        <f t="shared" si="6"/>
        <v>-9.3319111165748939E-2</v>
      </c>
      <c r="N15" s="39">
        <f t="shared" si="0"/>
        <v>2.0786093668518126</v>
      </c>
      <c r="O15" s="173">
        <f t="shared" si="0"/>
        <v>2.1254508776353727</v>
      </c>
      <c r="P15" s="64">
        <f t="shared" si="7"/>
        <v>2.2535023429873454E-2</v>
      </c>
    </row>
    <row r="16" spans="1:16" ht="20.100000000000001" customHeight="1" x14ac:dyDescent="0.25">
      <c r="A16" s="13" t="s">
        <v>190</v>
      </c>
      <c r="B16" s="24">
        <v>3333.85</v>
      </c>
      <c r="C16" s="160">
        <v>7747.9599999999991</v>
      </c>
      <c r="D16" s="309">
        <f t="shared" si="1"/>
        <v>1.72303627950477E-2</v>
      </c>
      <c r="E16" s="259">
        <f t="shared" si="2"/>
        <v>3.6557272349121685E-2</v>
      </c>
      <c r="F16" s="64">
        <f t="shared" si="3"/>
        <v>1.3240277756947669</v>
      </c>
      <c r="H16" s="24">
        <v>742.74699999999984</v>
      </c>
      <c r="I16" s="160">
        <v>1704.3969999999999</v>
      </c>
      <c r="J16" s="309">
        <f t="shared" si="4"/>
        <v>1.3835475995105376E-2</v>
      </c>
      <c r="K16" s="259">
        <f t="shared" si="5"/>
        <v>2.7712334921164244E-2</v>
      </c>
      <c r="L16" s="64">
        <f t="shared" si="6"/>
        <v>1.2947208134129122</v>
      </c>
      <c r="N16" s="39">
        <f t="shared" si="0"/>
        <v>2.2278956761701934</v>
      </c>
      <c r="O16" s="173">
        <f t="shared" si="0"/>
        <v>2.1998009798708305</v>
      </c>
      <c r="P16" s="64">
        <f t="shared" si="7"/>
        <v>-1.2610418252464299E-2</v>
      </c>
    </row>
    <row r="17" spans="1:16" ht="20.100000000000001" customHeight="1" x14ac:dyDescent="0.25">
      <c r="A17" s="13" t="s">
        <v>124</v>
      </c>
      <c r="B17" s="24">
        <v>2442.29</v>
      </c>
      <c r="C17" s="160">
        <v>4618.97</v>
      </c>
      <c r="D17" s="309">
        <f t="shared" si="1"/>
        <v>1.262250633673292E-2</v>
      </c>
      <c r="E17" s="259">
        <f t="shared" si="2"/>
        <v>2.1793729480072514E-2</v>
      </c>
      <c r="F17" s="64">
        <f t="shared" si="3"/>
        <v>0.89124551138480701</v>
      </c>
      <c r="H17" s="24">
        <v>842.13599999999997</v>
      </c>
      <c r="I17" s="160">
        <v>1704.164</v>
      </c>
      <c r="J17" s="309">
        <f t="shared" si="4"/>
        <v>1.5686838738647294E-2</v>
      </c>
      <c r="K17" s="259">
        <f t="shared" si="5"/>
        <v>2.7708546499783174E-2</v>
      </c>
      <c r="L17" s="64">
        <f t="shared" si="6"/>
        <v>1.0236208878375941</v>
      </c>
      <c r="N17" s="39">
        <f t="shared" si="0"/>
        <v>3.4481408841701846</v>
      </c>
      <c r="O17" s="173">
        <f t="shared" si="0"/>
        <v>3.6894892151280478</v>
      </c>
      <c r="P17" s="64">
        <f t="shared" si="7"/>
        <v>6.9993755784704584E-2</v>
      </c>
    </row>
    <row r="18" spans="1:16" ht="20.100000000000001" customHeight="1" x14ac:dyDescent="0.25">
      <c r="A18" s="13" t="s">
        <v>184</v>
      </c>
      <c r="B18" s="24">
        <v>3538.48</v>
      </c>
      <c r="C18" s="160">
        <v>4474.09</v>
      </c>
      <c r="D18" s="309">
        <f t="shared" si="1"/>
        <v>1.8287953610096549E-2</v>
      </c>
      <c r="E18" s="259">
        <f t="shared" si="2"/>
        <v>2.1110140816999814E-2</v>
      </c>
      <c r="F18" s="64">
        <f t="shared" si="3"/>
        <v>0.26441014220795372</v>
      </c>
      <c r="H18" s="24">
        <v>1077.1559999999999</v>
      </c>
      <c r="I18" s="160">
        <v>1431.8519999999999</v>
      </c>
      <c r="J18" s="309">
        <f t="shared" si="4"/>
        <v>2.0064659946097026E-2</v>
      </c>
      <c r="K18" s="259">
        <f t="shared" si="5"/>
        <v>2.3280938761062631E-2</v>
      </c>
      <c r="L18" s="64">
        <f t="shared" si="6"/>
        <v>0.32928935084611693</v>
      </c>
      <c r="N18" s="39">
        <f t="shared" si="0"/>
        <v>3.0441206393705773</v>
      </c>
      <c r="O18" s="173">
        <f t="shared" si="0"/>
        <v>3.2003200650858603</v>
      </c>
      <c r="P18" s="64">
        <f t="shared" si="7"/>
        <v>5.1311838202174484E-2</v>
      </c>
    </row>
    <row r="19" spans="1:16" ht="20.100000000000001" customHeight="1" x14ac:dyDescent="0.25">
      <c r="A19" s="13" t="s">
        <v>189</v>
      </c>
      <c r="B19" s="24">
        <v>3477.17</v>
      </c>
      <c r="C19" s="160">
        <v>3754.3999999999996</v>
      </c>
      <c r="D19" s="309">
        <f t="shared" si="1"/>
        <v>1.7971084661894211E-2</v>
      </c>
      <c r="E19" s="259">
        <f t="shared" si="2"/>
        <v>1.7714420738819309E-2</v>
      </c>
      <c r="F19" s="64">
        <f t="shared" si="3"/>
        <v>7.9728629891549607E-2</v>
      </c>
      <c r="H19" s="24">
        <v>1231.8600000000001</v>
      </c>
      <c r="I19" s="160">
        <v>1397.65</v>
      </c>
      <c r="J19" s="309">
        <f t="shared" si="4"/>
        <v>2.294639959411551E-2</v>
      </c>
      <c r="K19" s="259">
        <f t="shared" si="5"/>
        <v>2.2724837524687739E-2</v>
      </c>
      <c r="L19" s="64">
        <f t="shared" si="6"/>
        <v>0.13458509895605017</v>
      </c>
      <c r="N19" s="39">
        <f t="shared" si="0"/>
        <v>3.5427085819790234</v>
      </c>
      <c r="O19" s="173">
        <f t="shared" si="0"/>
        <v>3.7226987001917755</v>
      </c>
      <c r="P19" s="64">
        <f t="shared" si="7"/>
        <v>5.0805792812968625E-2</v>
      </c>
    </row>
    <row r="20" spans="1:16" ht="20.100000000000001" customHeight="1" x14ac:dyDescent="0.25">
      <c r="A20" s="13" t="s">
        <v>183</v>
      </c>
      <c r="B20" s="24">
        <v>3624.8699999999994</v>
      </c>
      <c r="C20" s="160">
        <v>4676.2299999999996</v>
      </c>
      <c r="D20" s="309">
        <f t="shared" si="1"/>
        <v>1.8734443716689277E-2</v>
      </c>
      <c r="E20" s="259">
        <f t="shared" si="2"/>
        <v>2.2063899875210159E-2</v>
      </c>
      <c r="F20" s="64">
        <f t="shared" si="3"/>
        <v>0.29004074628883253</v>
      </c>
      <c r="H20" s="24">
        <v>1097.1989999999998</v>
      </c>
      <c r="I20" s="160">
        <v>1260.1460000000002</v>
      </c>
      <c r="J20" s="309">
        <f t="shared" si="4"/>
        <v>2.043800974807522E-2</v>
      </c>
      <c r="K20" s="259">
        <f t="shared" si="5"/>
        <v>2.0489116093002652E-2</v>
      </c>
      <c r="L20" s="64">
        <f t="shared" si="6"/>
        <v>0.14851180141432901</v>
      </c>
      <c r="N20" s="39">
        <f t="shared" si="0"/>
        <v>3.0268644116892469</v>
      </c>
      <c r="O20" s="173">
        <f t="shared" si="0"/>
        <v>2.694790461547016</v>
      </c>
      <c r="P20" s="64">
        <f t="shared" si="7"/>
        <v>-0.10970889507300578</v>
      </c>
    </row>
    <row r="21" spans="1:16" ht="20.100000000000001" customHeight="1" x14ac:dyDescent="0.25">
      <c r="A21" s="13" t="s">
        <v>187</v>
      </c>
      <c r="B21" s="24">
        <v>1881.7699999999998</v>
      </c>
      <c r="C21" s="160">
        <v>3818.0200000000004</v>
      </c>
      <c r="D21" s="309">
        <f t="shared" si="1"/>
        <v>9.7255664762472532E-3</v>
      </c>
      <c r="E21" s="259">
        <f t="shared" si="2"/>
        <v>1.8014599581618079E-2</v>
      </c>
      <c r="F21" s="64">
        <f t="shared" si="3"/>
        <v>1.0289514659070986</v>
      </c>
      <c r="H21" s="24">
        <v>580.39599999999984</v>
      </c>
      <c r="I21" s="160">
        <v>1101.8129999999999</v>
      </c>
      <c r="J21" s="309">
        <f t="shared" si="4"/>
        <v>1.0811292304991039E-2</v>
      </c>
      <c r="K21" s="259">
        <f t="shared" si="5"/>
        <v>1.7914729301032998E-2</v>
      </c>
      <c r="L21" s="64">
        <f t="shared" si="6"/>
        <v>0.89838144990661573</v>
      </c>
      <c r="N21" s="39">
        <f t="shared" si="0"/>
        <v>3.0843089219192565</v>
      </c>
      <c r="O21" s="173">
        <f t="shared" si="0"/>
        <v>2.8858230182136286</v>
      </c>
      <c r="P21" s="64">
        <f t="shared" si="7"/>
        <v>-6.435344471983602E-2</v>
      </c>
    </row>
    <row r="22" spans="1:16" ht="20.100000000000001" customHeight="1" x14ac:dyDescent="0.25">
      <c r="A22" s="13" t="s">
        <v>125</v>
      </c>
      <c r="B22" s="24">
        <v>6032.02</v>
      </c>
      <c r="C22" s="160">
        <v>4246.62</v>
      </c>
      <c r="D22" s="309">
        <f t="shared" si="1"/>
        <v>3.1175335719058637E-2</v>
      </c>
      <c r="E22" s="259">
        <f t="shared" si="2"/>
        <v>2.0036866982176875E-2</v>
      </c>
      <c r="F22" s="64">
        <f t="shared" si="3"/>
        <v>-0.29598708227094744</v>
      </c>
      <c r="H22" s="24">
        <v>1416.048</v>
      </c>
      <c r="I22" s="160">
        <v>1095.857</v>
      </c>
      <c r="J22" s="309">
        <f t="shared" si="4"/>
        <v>2.6377350715542414E-2</v>
      </c>
      <c r="K22" s="259">
        <f t="shared" si="5"/>
        <v>1.7817888795686854E-2</v>
      </c>
      <c r="L22" s="64">
        <f t="shared" si="6"/>
        <v>-0.22611592262409186</v>
      </c>
      <c r="N22" s="39">
        <f t="shared" si="0"/>
        <v>2.347551898037473</v>
      </c>
      <c r="O22" s="173">
        <f t="shared" si="0"/>
        <v>2.5805393465862263</v>
      </c>
      <c r="P22" s="64">
        <f t="shared" si="7"/>
        <v>9.9246985228964774E-2</v>
      </c>
    </row>
    <row r="23" spans="1:16" ht="20.100000000000001" customHeight="1" x14ac:dyDescent="0.25">
      <c r="A23" s="13" t="s">
        <v>126</v>
      </c>
      <c r="B23" s="24">
        <v>2818.0699999999997</v>
      </c>
      <c r="C23" s="160">
        <v>2123.4500000000003</v>
      </c>
      <c r="D23" s="309">
        <f t="shared" si="1"/>
        <v>1.4564653023333403E-2</v>
      </c>
      <c r="E23" s="259">
        <f t="shared" si="2"/>
        <v>1.0019094054401734E-2</v>
      </c>
      <c r="F23" s="64">
        <f t="shared" si="3"/>
        <v>-0.24648784451770164</v>
      </c>
      <c r="H23" s="24">
        <v>1011.1609999999997</v>
      </c>
      <c r="I23" s="160">
        <v>710.93500000000006</v>
      </c>
      <c r="J23" s="309">
        <f t="shared" si="4"/>
        <v>1.8835341970666653E-2</v>
      </c>
      <c r="K23" s="259">
        <f t="shared" si="5"/>
        <v>1.1559319118244109E-2</v>
      </c>
      <c r="L23" s="64">
        <f t="shared" si="6"/>
        <v>-0.29691216334490722</v>
      </c>
      <c r="N23" s="39">
        <f t="shared" si="0"/>
        <v>3.5881330130195481</v>
      </c>
      <c r="O23" s="173">
        <f t="shared" si="0"/>
        <v>3.3480185547104946</v>
      </c>
      <c r="P23" s="64">
        <f t="shared" si="7"/>
        <v>-6.6919051617595482E-2</v>
      </c>
    </row>
    <row r="24" spans="1:16" ht="20.100000000000001" customHeight="1" x14ac:dyDescent="0.25">
      <c r="A24" s="13" t="s">
        <v>127</v>
      </c>
      <c r="B24" s="24">
        <v>1907.9999999999998</v>
      </c>
      <c r="C24" s="160">
        <v>3033.96</v>
      </c>
      <c r="D24" s="309">
        <f t="shared" si="1"/>
        <v>9.8611311885510762E-3</v>
      </c>
      <c r="E24" s="259">
        <f t="shared" si="2"/>
        <v>1.4315161928603303E-2</v>
      </c>
      <c r="F24" s="64">
        <f t="shared" si="3"/>
        <v>0.59012578616352218</v>
      </c>
      <c r="H24" s="24">
        <v>426.00700000000001</v>
      </c>
      <c r="I24" s="160">
        <v>659.99800000000005</v>
      </c>
      <c r="J24" s="309">
        <f t="shared" si="4"/>
        <v>7.9354203009192326E-3</v>
      </c>
      <c r="K24" s="259">
        <f t="shared" si="5"/>
        <v>1.0731118174520701E-2</v>
      </c>
      <c r="L24" s="64">
        <f t="shared" si="6"/>
        <v>0.54926562239587617</v>
      </c>
      <c r="N24" s="39">
        <f t="shared" si="0"/>
        <v>2.2327410901467508</v>
      </c>
      <c r="O24" s="173">
        <f t="shared" si="0"/>
        <v>2.1753681656976362</v>
      </c>
      <c r="P24" s="64">
        <f t="shared" si="7"/>
        <v>-2.5696183360581066E-2</v>
      </c>
    </row>
    <row r="25" spans="1:16" ht="20.100000000000001" customHeight="1" x14ac:dyDescent="0.25">
      <c r="A25" s="13" t="s">
        <v>128</v>
      </c>
      <c r="B25" s="24">
        <v>2718.9100000000003</v>
      </c>
      <c r="C25" s="160">
        <v>1840.8700000000001</v>
      </c>
      <c r="D25" s="309">
        <f t="shared" si="1"/>
        <v>1.4052163626762796E-2</v>
      </c>
      <c r="E25" s="259">
        <f t="shared" si="2"/>
        <v>8.6857941896096077E-3</v>
      </c>
      <c r="F25" s="64">
        <f t="shared" si="3"/>
        <v>-0.32293823627850871</v>
      </c>
      <c r="H25" s="24">
        <v>733.8119999999999</v>
      </c>
      <c r="I25" s="160">
        <v>556.04199999999992</v>
      </c>
      <c r="J25" s="309">
        <f t="shared" si="4"/>
        <v>1.3669039808872021E-2</v>
      </c>
      <c r="K25" s="259">
        <f t="shared" si="5"/>
        <v>9.0408643844327383E-3</v>
      </c>
      <c r="L25" s="64">
        <f t="shared" si="6"/>
        <v>-0.24225550958556144</v>
      </c>
      <c r="N25" s="39">
        <f t="shared" si="0"/>
        <v>2.6989197877090443</v>
      </c>
      <c r="O25" s="173">
        <f t="shared" si="0"/>
        <v>3.0205392015731687</v>
      </c>
      <c r="P25" s="64">
        <f t="shared" si="7"/>
        <v>0.1191659771916113</v>
      </c>
    </row>
    <row r="26" spans="1:16" ht="20.100000000000001" customHeight="1" x14ac:dyDescent="0.25">
      <c r="A26" s="13" t="s">
        <v>188</v>
      </c>
      <c r="B26" s="24">
        <v>945.67999999999984</v>
      </c>
      <c r="C26" s="160">
        <v>1373.3999999999999</v>
      </c>
      <c r="D26" s="309">
        <f t="shared" si="1"/>
        <v>4.8875652737887746E-3</v>
      </c>
      <c r="E26" s="259">
        <f t="shared" si="2"/>
        <v>6.4801261034238338E-3</v>
      </c>
      <c r="F26" s="64">
        <f t="shared" si="3"/>
        <v>0.45228830048219282</v>
      </c>
      <c r="H26" s="24">
        <v>311.23200000000003</v>
      </c>
      <c r="I26" s="160">
        <v>517.29500000000007</v>
      </c>
      <c r="J26" s="309">
        <f t="shared" si="4"/>
        <v>5.797455748604353E-3</v>
      </c>
      <c r="K26" s="259">
        <f t="shared" si="5"/>
        <v>8.4108645421481377E-3</v>
      </c>
      <c r="L26" s="64">
        <f t="shared" si="6"/>
        <v>0.66208808862841873</v>
      </c>
      <c r="N26" s="39">
        <f t="shared" si="0"/>
        <v>3.2910921241857722</v>
      </c>
      <c r="O26" s="173">
        <f t="shared" si="0"/>
        <v>3.7665283238677745</v>
      </c>
      <c r="P26" s="64">
        <f t="shared" si="7"/>
        <v>0.1444615288001477</v>
      </c>
    </row>
    <row r="27" spans="1:16" ht="20.100000000000001" customHeight="1" x14ac:dyDescent="0.25">
      <c r="A27" s="13" t="s">
        <v>206</v>
      </c>
      <c r="B27" s="24">
        <v>94.06</v>
      </c>
      <c r="C27" s="160">
        <v>2163.4500000000003</v>
      </c>
      <c r="D27" s="309">
        <f t="shared" si="1"/>
        <v>4.8613102704146455E-4</v>
      </c>
      <c r="E27" s="259">
        <f t="shared" si="2"/>
        <v>1.0207826429628874E-2</v>
      </c>
      <c r="F27" s="64">
        <f t="shared" si="3"/>
        <v>22.00074420582607</v>
      </c>
      <c r="H27" s="24">
        <v>30.144000000000002</v>
      </c>
      <c r="I27" s="160">
        <v>498.71800000000002</v>
      </c>
      <c r="J27" s="309">
        <f t="shared" si="4"/>
        <v>5.6150558453478311E-4</v>
      </c>
      <c r="K27" s="259">
        <f t="shared" si="5"/>
        <v>8.1088151687741701E-3</v>
      </c>
      <c r="L27" s="64">
        <f t="shared" si="6"/>
        <v>15.544519639065816</v>
      </c>
      <c r="N27" s="39">
        <f t="shared" si="0"/>
        <v>3.2047629172868382</v>
      </c>
      <c r="O27" s="173">
        <f t="shared" si="0"/>
        <v>2.3051977166100439</v>
      </c>
      <c r="P27" s="64">
        <f t="shared" si="7"/>
        <v>-0.2806963335179779</v>
      </c>
    </row>
    <row r="28" spans="1:16" ht="20.100000000000001" customHeight="1" x14ac:dyDescent="0.25">
      <c r="A28" s="13" t="s">
        <v>132</v>
      </c>
      <c r="B28" s="24">
        <v>1278.6300000000001</v>
      </c>
      <c r="C28" s="160">
        <v>1946.1999999999996</v>
      </c>
      <c r="D28" s="309">
        <f t="shared" si="1"/>
        <v>6.6083533394219419E-3</v>
      </c>
      <c r="E28" s="259">
        <f t="shared" si="2"/>
        <v>9.1827737166764699E-3</v>
      </c>
      <c r="F28" s="64">
        <f t="shared" si="3"/>
        <v>0.52209787037688726</v>
      </c>
      <c r="H28" s="24">
        <v>346.17100000000005</v>
      </c>
      <c r="I28" s="160">
        <v>466.78699999999998</v>
      </c>
      <c r="J28" s="309">
        <f t="shared" si="4"/>
        <v>6.4482799132162425E-3</v>
      </c>
      <c r="K28" s="259">
        <f t="shared" si="5"/>
        <v>7.5896388463752833E-3</v>
      </c>
      <c r="L28" s="64">
        <f t="shared" si="6"/>
        <v>0.34842895563175397</v>
      </c>
      <c r="N28" s="39">
        <f t="shared" si="0"/>
        <v>2.7073586573129056</v>
      </c>
      <c r="O28" s="173">
        <f t="shared" si="0"/>
        <v>2.3984533963621422</v>
      </c>
      <c r="P28" s="64">
        <f t="shared" si="7"/>
        <v>-0.11409838889146537</v>
      </c>
    </row>
    <row r="29" spans="1:16" ht="20.100000000000001" customHeight="1" x14ac:dyDescent="0.25">
      <c r="A29" s="13" t="s">
        <v>194</v>
      </c>
      <c r="B29" s="24">
        <v>1157.3099999999997</v>
      </c>
      <c r="C29" s="160">
        <v>1384.2900000000002</v>
      </c>
      <c r="D29" s="309">
        <f t="shared" si="1"/>
        <v>5.9813342430933151E-3</v>
      </c>
      <c r="E29" s="259">
        <f t="shared" si="2"/>
        <v>6.5315084925794235E-3</v>
      </c>
      <c r="F29" s="64">
        <f>(C29-B29)/B29</f>
        <v>0.19612722606734628</v>
      </c>
      <c r="H29" s="24">
        <v>349.93700000000007</v>
      </c>
      <c r="I29" s="160">
        <v>436.26099999999997</v>
      </c>
      <c r="J29" s="309">
        <f t="shared" si="4"/>
        <v>6.5184308564008898E-3</v>
      </c>
      <c r="K29" s="259">
        <f t="shared" si="5"/>
        <v>7.0933068674974399E-3</v>
      </c>
      <c r="L29" s="64">
        <f>(I29-H29)/H29</f>
        <v>0.24668440319257431</v>
      </c>
      <c r="N29" s="39">
        <f t="shared" si="0"/>
        <v>3.0237101554466839</v>
      </c>
      <c r="O29" s="173">
        <f t="shared" si="0"/>
        <v>3.151514494795165</v>
      </c>
      <c r="P29" s="64">
        <f>(O29-N29)/N29</f>
        <v>4.2267390979345031E-2</v>
      </c>
    </row>
    <row r="30" spans="1:16" ht="20.100000000000001" customHeight="1" x14ac:dyDescent="0.25">
      <c r="A30" s="13" t="s">
        <v>207</v>
      </c>
      <c r="B30" s="24">
        <v>625.28</v>
      </c>
      <c r="C30" s="160">
        <v>1717.36</v>
      </c>
      <c r="D30" s="309">
        <f t="shared" si="1"/>
        <v>3.231639470428311E-3</v>
      </c>
      <c r="E30" s="259">
        <f t="shared" si="2"/>
        <v>8.1030357980020062E-3</v>
      </c>
      <c r="F30" s="64">
        <f t="shared" si="3"/>
        <v>1.7465455475946776</v>
      </c>
      <c r="H30" s="24">
        <v>187.65899999999999</v>
      </c>
      <c r="I30" s="160">
        <v>378.86400000000003</v>
      </c>
      <c r="J30" s="309">
        <f t="shared" si="4"/>
        <v>3.4956069694868914E-3</v>
      </c>
      <c r="K30" s="259">
        <f t="shared" si="5"/>
        <v>6.1600707215349309E-3</v>
      </c>
      <c r="L30" s="64">
        <f t="shared" si="6"/>
        <v>1.0188959762121723</v>
      </c>
      <c r="N30" s="39">
        <f t="shared" si="0"/>
        <v>3.001199462640737</v>
      </c>
      <c r="O30" s="173">
        <f t="shared" si="0"/>
        <v>2.2060837564634093</v>
      </c>
      <c r="P30" s="64">
        <f t="shared" si="7"/>
        <v>-0.26493264312319659</v>
      </c>
    </row>
    <row r="31" spans="1:16" ht="20.100000000000001" customHeight="1" x14ac:dyDescent="0.25">
      <c r="A31" s="13" t="s">
        <v>133</v>
      </c>
      <c r="B31" s="24">
        <v>80.809999999999988</v>
      </c>
      <c r="C31" s="160">
        <v>206.53000000000003</v>
      </c>
      <c r="D31" s="309">
        <f t="shared" si="1"/>
        <v>4.1765094934319313E-4</v>
      </c>
      <c r="E31" s="259">
        <f t="shared" si="2"/>
        <v>9.7447243639152805E-4</v>
      </c>
      <c r="F31" s="64">
        <f t="shared" si="3"/>
        <v>1.55574805098379</v>
      </c>
      <c r="H31" s="24">
        <v>139.947</v>
      </c>
      <c r="I31" s="160">
        <v>373.15700000000004</v>
      </c>
      <c r="J31" s="309">
        <f t="shared" si="4"/>
        <v>2.6068544996977606E-3</v>
      </c>
      <c r="K31" s="259">
        <f t="shared" si="5"/>
        <v>6.0672787866775683E-3</v>
      </c>
      <c r="L31" s="64">
        <f t="shared" si="6"/>
        <v>1.6664165719879671</v>
      </c>
      <c r="N31" s="39">
        <f t="shared" si="0"/>
        <v>17.318029946788766</v>
      </c>
      <c r="O31" s="173">
        <f t="shared" si="0"/>
        <v>18.067932019561322</v>
      </c>
      <c r="P31" s="64">
        <f t="shared" si="7"/>
        <v>4.3301811757844241E-2</v>
      </c>
    </row>
    <row r="32" spans="1:16" ht="20.100000000000001" customHeight="1" thickBot="1" x14ac:dyDescent="0.3">
      <c r="A32" s="13" t="s">
        <v>17</v>
      </c>
      <c r="B32" s="24">
        <f>B33-SUM(B7:B31)</f>
        <v>11595.480000000069</v>
      </c>
      <c r="C32" s="160">
        <f>C33-SUM(C7:C31)</f>
        <v>14807.499999999942</v>
      </c>
      <c r="D32" s="309">
        <f t="shared" si="1"/>
        <v>5.9929009158396711E-2</v>
      </c>
      <c r="E32" s="259">
        <f t="shared" si="2"/>
        <v>6.9866366154396425E-2</v>
      </c>
      <c r="F32" s="64">
        <f t="shared" si="3"/>
        <v>0.27700621276565129</v>
      </c>
      <c r="H32" s="24">
        <f>H33-SUM(H7:H31)</f>
        <v>3310.6829999999973</v>
      </c>
      <c r="I32" s="160">
        <f>I33-SUM(I7:I31)</f>
        <v>4164.8470000000307</v>
      </c>
      <c r="J32" s="309">
        <f t="shared" si="4"/>
        <v>6.1669552585070585E-2</v>
      </c>
      <c r="K32" s="259">
        <f t="shared" si="5"/>
        <v>6.7717576925685141E-2</v>
      </c>
      <c r="L32" s="64">
        <f t="shared" si="6"/>
        <v>0.25800235178059455</v>
      </c>
      <c r="N32" s="39">
        <f t="shared" si="0"/>
        <v>2.8551495927723369</v>
      </c>
      <c r="O32" s="173">
        <f t="shared" si="0"/>
        <v>2.8126604761101111</v>
      </c>
      <c r="P32" s="64">
        <f t="shared" si="7"/>
        <v>-1.4881572849907715E-2</v>
      </c>
    </row>
    <row r="33" spans="1:16" ht="26.25" customHeight="1" thickBot="1" x14ac:dyDescent="0.3">
      <c r="A33" s="17" t="s">
        <v>18</v>
      </c>
      <c r="B33" s="22">
        <v>193486.93000000008</v>
      </c>
      <c r="C33" s="165">
        <v>211940.31999999992</v>
      </c>
      <c r="D33" s="305">
        <f>SUM(D7:D32)</f>
        <v>0.99999999999999978</v>
      </c>
      <c r="E33" s="306">
        <f>SUM(E7:E32)</f>
        <v>0.99999999999999989</v>
      </c>
      <c r="F33" s="69">
        <f t="shared" si="3"/>
        <v>9.5372798565773062E-2</v>
      </c>
      <c r="G33" s="2"/>
      <c r="H33" s="46">
        <v>53684.239000000001</v>
      </c>
      <c r="I33" s="171">
        <v>61503.190000000017</v>
      </c>
      <c r="J33" s="305">
        <f>SUM(J7:J32)</f>
        <v>0.99999999999999978</v>
      </c>
      <c r="K33" s="306">
        <f>SUM(K7:K32)</f>
        <v>1</v>
      </c>
      <c r="L33" s="69">
        <f t="shared" si="6"/>
        <v>0.14564704922053595</v>
      </c>
      <c r="N33" s="34">
        <f t="shared" si="0"/>
        <v>2.7745666852019402</v>
      </c>
      <c r="O33" s="166">
        <f t="shared" si="0"/>
        <v>2.9019107831865143</v>
      </c>
      <c r="P33" s="69">
        <f t="shared" si="7"/>
        <v>4.589693182137581E-2</v>
      </c>
    </row>
    <row r="35" spans="1:16" ht="15.75" thickBot="1" x14ac:dyDescent="0.3"/>
    <row r="36" spans="1:16" x14ac:dyDescent="0.25">
      <c r="A36" s="462" t="s">
        <v>2</v>
      </c>
      <c r="B36" s="455" t="s">
        <v>1</v>
      </c>
      <c r="C36" s="446"/>
      <c r="D36" s="455" t="s">
        <v>105</v>
      </c>
      <c r="E36" s="446"/>
      <c r="F36" s="148" t="s">
        <v>0</v>
      </c>
      <c r="H36" s="465" t="s">
        <v>19</v>
      </c>
      <c r="I36" s="466"/>
      <c r="J36" s="455" t="s">
        <v>105</v>
      </c>
      <c r="K36" s="451"/>
      <c r="L36" s="148" t="s">
        <v>0</v>
      </c>
      <c r="N36" s="445" t="s">
        <v>22</v>
      </c>
      <c r="O36" s="446"/>
      <c r="P36" s="148" t="s">
        <v>0</v>
      </c>
    </row>
    <row r="37" spans="1:16" x14ac:dyDescent="0.25">
      <c r="A37" s="463"/>
      <c r="B37" s="456" t="str">
        <f>B5</f>
        <v>jan-fev</v>
      </c>
      <c r="C37" s="448"/>
      <c r="D37" s="456" t="str">
        <f>B5</f>
        <v>jan-fev</v>
      </c>
      <c r="E37" s="448"/>
      <c r="F37" s="149" t="str">
        <f>F5</f>
        <v>2022/2021</v>
      </c>
      <c r="H37" s="443" t="str">
        <f>B5</f>
        <v>jan-fev</v>
      </c>
      <c r="I37" s="448"/>
      <c r="J37" s="456" t="str">
        <f>B5</f>
        <v>jan-fev</v>
      </c>
      <c r="K37" s="444"/>
      <c r="L37" s="149" t="str">
        <f>F37</f>
        <v>2022/2021</v>
      </c>
      <c r="N37" s="443" t="str">
        <f>B5</f>
        <v>jan-fev</v>
      </c>
      <c r="O37" s="444"/>
      <c r="P37" s="149" t="str">
        <f>P5</f>
        <v>2022/2021</v>
      </c>
    </row>
    <row r="38" spans="1:16" ht="19.5" customHeight="1" thickBot="1" x14ac:dyDescent="0.3">
      <c r="A38" s="464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185</v>
      </c>
      <c r="B39" s="45">
        <v>14061.07</v>
      </c>
      <c r="C39" s="167">
        <v>15002.55</v>
      </c>
      <c r="D39" s="309">
        <f t="shared" ref="D39:D61" si="8">B39/$B$62</f>
        <v>0.19153107498238758</v>
      </c>
      <c r="E39" s="308">
        <f t="shared" ref="E39:E61" si="9">C39/$C$62</f>
        <v>0.1744936241562341</v>
      </c>
      <c r="F39" s="64">
        <f>(C39-B39)/B39</f>
        <v>6.69564976207358E-2</v>
      </c>
      <c r="H39" s="45">
        <v>3353.2419999999997</v>
      </c>
      <c r="I39" s="167">
        <v>3732.1559999999999</v>
      </c>
      <c r="J39" s="309">
        <f t="shared" ref="J39:J61" si="10">H39/$H$62</f>
        <v>0.1790239154525676</v>
      </c>
      <c r="K39" s="308">
        <f t="shared" ref="K39:K61" si="11">I39/$I$62</f>
        <v>0.16938043752242543</v>
      </c>
      <c r="L39" s="64">
        <f>(I39-H39)/H39</f>
        <v>0.1129993003785591</v>
      </c>
      <c r="N39" s="39">
        <f t="shared" ref="N39:O62" si="12">(H39/B39)*10</f>
        <v>2.3847701490711586</v>
      </c>
      <c r="O39" s="172">
        <f t="shared" si="12"/>
        <v>2.4876810942139835</v>
      </c>
      <c r="P39" s="73">
        <f t="shared" si="7"/>
        <v>4.3153402093240568E-2</v>
      </c>
    </row>
    <row r="40" spans="1:16" ht="20.100000000000001" customHeight="1" x14ac:dyDescent="0.25">
      <c r="A40" s="44" t="s">
        <v>182</v>
      </c>
      <c r="B40" s="24">
        <v>13958.490000000002</v>
      </c>
      <c r="C40" s="160">
        <v>13240.51</v>
      </c>
      <c r="D40" s="309">
        <f t="shared" si="8"/>
        <v>0.19013379457117471</v>
      </c>
      <c r="E40" s="259">
        <f t="shared" si="9"/>
        <v>0.15399945846385177</v>
      </c>
      <c r="F40" s="64">
        <f t="shared" ref="F40:F62" si="13">(C40-B40)/B40</f>
        <v>-5.1436795813873941E-2</v>
      </c>
      <c r="H40" s="24">
        <v>3716.3479999999995</v>
      </c>
      <c r="I40" s="160">
        <v>3439.2929999999997</v>
      </c>
      <c r="J40" s="309">
        <f t="shared" si="10"/>
        <v>0.19840953028272898</v>
      </c>
      <c r="K40" s="259">
        <f t="shared" si="11"/>
        <v>0.15608912197341565</v>
      </c>
      <c r="L40" s="64">
        <f t="shared" ref="L40:L62" si="14">(I40-H40)/H40</f>
        <v>-7.4550338127645707E-2</v>
      </c>
      <c r="N40" s="39">
        <f t="shared" si="12"/>
        <v>2.6624283858784148</v>
      </c>
      <c r="O40" s="173">
        <f t="shared" si="12"/>
        <v>2.597553266452727</v>
      </c>
      <c r="P40" s="64">
        <f t="shared" si="7"/>
        <v>-2.4366897442119766E-2</v>
      </c>
    </row>
    <row r="41" spans="1:16" ht="20.100000000000001" customHeight="1" x14ac:dyDescent="0.25">
      <c r="A41" s="44" t="s">
        <v>186</v>
      </c>
      <c r="B41" s="24">
        <v>11493.19</v>
      </c>
      <c r="C41" s="160">
        <v>12887.300000000003</v>
      </c>
      <c r="D41" s="309">
        <f t="shared" si="8"/>
        <v>0.15655302446235081</v>
      </c>
      <c r="E41" s="259">
        <f t="shared" si="9"/>
        <v>0.14989129731869824</v>
      </c>
      <c r="F41" s="64">
        <f t="shared" si="13"/>
        <v>0.12129878649878775</v>
      </c>
      <c r="H41" s="24">
        <v>2810.2570000000005</v>
      </c>
      <c r="I41" s="160">
        <v>3074.896999999999</v>
      </c>
      <c r="J41" s="309">
        <f t="shared" si="10"/>
        <v>0.15003486523429757</v>
      </c>
      <c r="K41" s="259">
        <f t="shared" si="11"/>
        <v>0.13955134758471865</v>
      </c>
      <c r="L41" s="64">
        <f t="shared" si="14"/>
        <v>9.4169323303882335E-2</v>
      </c>
      <c r="N41" s="39">
        <f t="shared" si="12"/>
        <v>2.4451496929921115</v>
      </c>
      <c r="O41" s="173">
        <f t="shared" si="12"/>
        <v>2.3859900832602627</v>
      </c>
      <c r="P41" s="64">
        <f t="shared" si="7"/>
        <v>-2.4194678101468536E-2</v>
      </c>
    </row>
    <row r="42" spans="1:16" ht="20.100000000000001" customHeight="1" x14ac:dyDescent="0.25">
      <c r="A42" s="44" t="s">
        <v>181</v>
      </c>
      <c r="B42" s="24">
        <v>14401.210000000003</v>
      </c>
      <c r="C42" s="160">
        <v>12769.54</v>
      </c>
      <c r="D42" s="309">
        <f t="shared" si="8"/>
        <v>0.19616424869139479</v>
      </c>
      <c r="E42" s="259">
        <f t="shared" si="9"/>
        <v>0.14852163888192327</v>
      </c>
      <c r="F42" s="64">
        <f t="shared" si="13"/>
        <v>-0.11330089624413515</v>
      </c>
      <c r="H42" s="24">
        <v>2993.4490000000001</v>
      </c>
      <c r="I42" s="160">
        <v>2714.1030000000001</v>
      </c>
      <c r="J42" s="309">
        <f t="shared" si="10"/>
        <v>0.15981517608558318</v>
      </c>
      <c r="K42" s="259">
        <f t="shared" si="11"/>
        <v>0.12317704662423742</v>
      </c>
      <c r="L42" s="64">
        <f t="shared" si="14"/>
        <v>-9.3319111165748939E-2</v>
      </c>
      <c r="N42" s="39">
        <f t="shared" si="12"/>
        <v>2.0786093668518126</v>
      </c>
      <c r="O42" s="173">
        <f t="shared" si="12"/>
        <v>2.1254508776353727</v>
      </c>
      <c r="P42" s="64">
        <f t="shared" si="7"/>
        <v>2.2535023429873454E-2</v>
      </c>
    </row>
    <row r="43" spans="1:16" ht="20.100000000000001" customHeight="1" x14ac:dyDescent="0.25">
      <c r="A43" s="44" t="s">
        <v>190</v>
      </c>
      <c r="B43" s="24">
        <v>3333.85</v>
      </c>
      <c r="C43" s="160">
        <v>7747.9599999999991</v>
      </c>
      <c r="D43" s="309">
        <f t="shared" si="8"/>
        <v>4.5411613364419123E-2</v>
      </c>
      <c r="E43" s="259">
        <f t="shared" si="9"/>
        <v>9.0115988296491964E-2</v>
      </c>
      <c r="F43" s="64">
        <f t="shared" si="13"/>
        <v>1.3240277756947669</v>
      </c>
      <c r="H43" s="24">
        <v>742.74699999999984</v>
      </c>
      <c r="I43" s="160">
        <v>1704.3969999999999</v>
      </c>
      <c r="J43" s="309">
        <f t="shared" si="10"/>
        <v>3.9654005326978554E-2</v>
      </c>
      <c r="K43" s="259">
        <f t="shared" si="11"/>
        <v>7.7352476577053408E-2</v>
      </c>
      <c r="L43" s="64">
        <f t="shared" si="14"/>
        <v>1.2947208134129122</v>
      </c>
      <c r="N43" s="39">
        <f t="shared" si="12"/>
        <v>2.2278956761701934</v>
      </c>
      <c r="O43" s="173">
        <f t="shared" si="12"/>
        <v>2.1998009798708305</v>
      </c>
      <c r="P43" s="64">
        <f t="shared" si="7"/>
        <v>-1.2610418252464299E-2</v>
      </c>
    </row>
    <row r="44" spans="1:16" ht="20.100000000000001" customHeight="1" x14ac:dyDescent="0.25">
      <c r="A44" s="44" t="s">
        <v>184</v>
      </c>
      <c r="B44" s="24">
        <v>3538.48</v>
      </c>
      <c r="C44" s="160">
        <v>4474.09</v>
      </c>
      <c r="D44" s="309">
        <f t="shared" si="8"/>
        <v>4.8198954859315746E-2</v>
      </c>
      <c r="E44" s="259">
        <f t="shared" si="9"/>
        <v>5.2037832161943499E-2</v>
      </c>
      <c r="F44" s="64">
        <f t="shared" si="13"/>
        <v>0.26441014220795372</v>
      </c>
      <c r="H44" s="24">
        <v>1077.1559999999999</v>
      </c>
      <c r="I44" s="160">
        <v>1431.8519999999999</v>
      </c>
      <c r="J44" s="309">
        <f t="shared" si="10"/>
        <v>5.7507535893092689E-2</v>
      </c>
      <c r="K44" s="259">
        <f t="shared" si="11"/>
        <v>6.4983274607856661E-2</v>
      </c>
      <c r="L44" s="64">
        <f t="shared" si="14"/>
        <v>0.32928935084611693</v>
      </c>
      <c r="N44" s="39">
        <f t="shared" si="12"/>
        <v>3.0441206393705773</v>
      </c>
      <c r="O44" s="173">
        <f t="shared" si="12"/>
        <v>3.2003200650858603</v>
      </c>
      <c r="P44" s="64">
        <f t="shared" si="7"/>
        <v>5.1311838202174484E-2</v>
      </c>
    </row>
    <row r="45" spans="1:16" ht="20.100000000000001" customHeight="1" x14ac:dyDescent="0.25">
      <c r="A45" s="44" t="s">
        <v>189</v>
      </c>
      <c r="B45" s="24">
        <v>3477.17</v>
      </c>
      <c r="C45" s="160">
        <v>3754.3999999999996</v>
      </c>
      <c r="D45" s="309">
        <f t="shared" si="8"/>
        <v>4.7363828499289787E-2</v>
      </c>
      <c r="E45" s="259">
        <f t="shared" si="9"/>
        <v>4.3667167417016796E-2</v>
      </c>
      <c r="F45" s="64">
        <f t="shared" si="13"/>
        <v>7.9728629891549607E-2</v>
      </c>
      <c r="H45" s="24">
        <v>1231.8600000000001</v>
      </c>
      <c r="I45" s="160">
        <v>1397.65</v>
      </c>
      <c r="J45" s="309">
        <f t="shared" si="10"/>
        <v>6.5766920636625675E-2</v>
      </c>
      <c r="K45" s="259">
        <f t="shared" si="11"/>
        <v>6.3431048569035683E-2</v>
      </c>
      <c r="L45" s="64">
        <f t="shared" si="14"/>
        <v>0.13458509895605017</v>
      </c>
      <c r="N45" s="39">
        <f t="shared" si="12"/>
        <v>3.5427085819790234</v>
      </c>
      <c r="O45" s="173">
        <f t="shared" si="12"/>
        <v>3.7226987001917755</v>
      </c>
      <c r="P45" s="64">
        <f t="shared" si="7"/>
        <v>5.0805792812968625E-2</v>
      </c>
    </row>
    <row r="46" spans="1:16" ht="20.100000000000001" customHeight="1" x14ac:dyDescent="0.25">
      <c r="A46" s="44" t="s">
        <v>183</v>
      </c>
      <c r="B46" s="24">
        <v>3624.8699999999994</v>
      </c>
      <c r="C46" s="160">
        <v>4676.2299999999996</v>
      </c>
      <c r="D46" s="309">
        <f t="shared" si="8"/>
        <v>4.9375705246571359E-2</v>
      </c>
      <c r="E46" s="259">
        <f t="shared" si="9"/>
        <v>5.4388908558085564E-2</v>
      </c>
      <c r="F46" s="64">
        <f t="shared" si="13"/>
        <v>0.29004074628883253</v>
      </c>
      <c r="H46" s="24">
        <v>1097.1989999999998</v>
      </c>
      <c r="I46" s="160">
        <v>1260.1460000000002</v>
      </c>
      <c r="J46" s="309">
        <f t="shared" si="10"/>
        <v>5.8577597742913191E-2</v>
      </c>
      <c r="K46" s="259">
        <f t="shared" si="11"/>
        <v>5.7190557099471281E-2</v>
      </c>
      <c r="L46" s="64">
        <f t="shared" si="14"/>
        <v>0.14851180141432901</v>
      </c>
      <c r="N46" s="39">
        <f t="shared" si="12"/>
        <v>3.0268644116892469</v>
      </c>
      <c r="O46" s="173">
        <f t="shared" si="12"/>
        <v>2.694790461547016</v>
      </c>
      <c r="P46" s="64">
        <f t="shared" si="7"/>
        <v>-0.10970889507300578</v>
      </c>
    </row>
    <row r="47" spans="1:16" ht="20.100000000000001" customHeight="1" x14ac:dyDescent="0.25">
      <c r="A47" s="44" t="s">
        <v>187</v>
      </c>
      <c r="B47" s="24">
        <v>1881.7699999999998</v>
      </c>
      <c r="C47" s="160">
        <v>3818.0200000000004</v>
      </c>
      <c r="D47" s="309">
        <f t="shared" si="8"/>
        <v>2.5632290499201515E-2</v>
      </c>
      <c r="E47" s="259">
        <f t="shared" si="9"/>
        <v>4.4407127248433438E-2</v>
      </c>
      <c r="F47" s="64">
        <f t="shared" si="13"/>
        <v>1.0289514659070986</v>
      </c>
      <c r="H47" s="24">
        <v>580.39599999999984</v>
      </c>
      <c r="I47" s="160">
        <v>1101.8129999999999</v>
      </c>
      <c r="J47" s="309">
        <f t="shared" si="10"/>
        <v>3.0986360195001856E-2</v>
      </c>
      <c r="K47" s="259">
        <f t="shared" si="11"/>
        <v>5.000476078917819E-2</v>
      </c>
      <c r="L47" s="64">
        <f t="shared" si="14"/>
        <v>0.89838144990661573</v>
      </c>
      <c r="N47" s="39">
        <f t="shared" si="12"/>
        <v>3.0843089219192565</v>
      </c>
      <c r="O47" s="173">
        <f t="shared" si="12"/>
        <v>2.8858230182136286</v>
      </c>
      <c r="P47" s="64">
        <f t="shared" si="7"/>
        <v>-6.435344471983602E-2</v>
      </c>
    </row>
    <row r="48" spans="1:16" ht="20.100000000000001" customHeight="1" x14ac:dyDescent="0.25">
      <c r="A48" s="44" t="s">
        <v>188</v>
      </c>
      <c r="B48" s="24">
        <v>945.67999999999984</v>
      </c>
      <c r="C48" s="160">
        <v>1373.3999999999999</v>
      </c>
      <c r="D48" s="309">
        <f t="shared" si="8"/>
        <v>1.288145973168075E-2</v>
      </c>
      <c r="E48" s="259">
        <f t="shared" si="9"/>
        <v>1.5973920661232384E-2</v>
      </c>
      <c r="F48" s="64">
        <f t="shared" si="13"/>
        <v>0.45228830048219282</v>
      </c>
      <c r="H48" s="24">
        <v>311.23200000000003</v>
      </c>
      <c r="I48" s="160">
        <v>517.29500000000007</v>
      </c>
      <c r="J48" s="309">
        <f t="shared" si="10"/>
        <v>1.6616149760182393E-2</v>
      </c>
      <c r="K48" s="259">
        <f t="shared" si="11"/>
        <v>2.3476953650427013E-2</v>
      </c>
      <c r="L48" s="64">
        <f t="shared" si="14"/>
        <v>0.66208808862841873</v>
      </c>
      <c r="N48" s="39">
        <f t="shared" si="12"/>
        <v>3.2910921241857722</v>
      </c>
      <c r="O48" s="173">
        <f t="shared" si="12"/>
        <v>3.7665283238677745</v>
      </c>
      <c r="P48" s="64">
        <f t="shared" si="7"/>
        <v>0.1444615288001477</v>
      </c>
    </row>
    <row r="49" spans="1:16" ht="20.100000000000001" customHeight="1" x14ac:dyDescent="0.25">
      <c r="A49" s="44" t="s">
        <v>194</v>
      </c>
      <c r="B49" s="24">
        <v>1157.3099999999997</v>
      </c>
      <c r="C49" s="160">
        <v>1384.2900000000002</v>
      </c>
      <c r="D49" s="309">
        <f t="shared" si="8"/>
        <v>1.576415083545327E-2</v>
      </c>
      <c r="E49" s="259">
        <f t="shared" si="9"/>
        <v>1.610058150002722E-2</v>
      </c>
      <c r="F49" s="64">
        <f t="shared" si="13"/>
        <v>0.19612722606734628</v>
      </c>
      <c r="H49" s="24">
        <v>349.93700000000007</v>
      </c>
      <c r="I49" s="160">
        <v>436.26099999999997</v>
      </c>
      <c r="J49" s="309">
        <f t="shared" si="10"/>
        <v>1.8682544206986899E-2</v>
      </c>
      <c r="K49" s="259">
        <f t="shared" si="11"/>
        <v>1.9799300740368526E-2</v>
      </c>
      <c r="L49" s="64">
        <f t="shared" si="14"/>
        <v>0.24668440319257431</v>
      </c>
      <c r="N49" s="39">
        <f t="shared" si="12"/>
        <v>3.0237101554466839</v>
      </c>
      <c r="O49" s="173">
        <f t="shared" si="12"/>
        <v>3.151514494795165</v>
      </c>
      <c r="P49" s="64">
        <f t="shared" si="7"/>
        <v>4.2267390979345031E-2</v>
      </c>
    </row>
    <row r="50" spans="1:16" ht="20.100000000000001" customHeight="1" x14ac:dyDescent="0.25">
      <c r="A50" s="44" t="s">
        <v>193</v>
      </c>
      <c r="B50" s="24">
        <v>209.63000000000002</v>
      </c>
      <c r="C50" s="160">
        <v>1049.8499999999999</v>
      </c>
      <c r="D50" s="309">
        <f t="shared" si="8"/>
        <v>2.855448358379406E-3</v>
      </c>
      <c r="E50" s="259">
        <f t="shared" si="9"/>
        <v>1.2210732930096708E-2</v>
      </c>
      <c r="F50" s="64">
        <f t="shared" si="13"/>
        <v>4.0081095263082567</v>
      </c>
      <c r="H50" s="24">
        <v>55.75</v>
      </c>
      <c r="I50" s="160">
        <v>285.20900000000006</v>
      </c>
      <c r="J50" s="309">
        <f t="shared" si="10"/>
        <v>2.9763981503514048E-3</v>
      </c>
      <c r="K50" s="259">
        <f t="shared" si="11"/>
        <v>1.2943945860069472E-2</v>
      </c>
      <c r="L50" s="64">
        <f t="shared" si="14"/>
        <v>4.1158565022421536</v>
      </c>
      <c r="N50" s="39">
        <f t="shared" si="12"/>
        <v>2.6594475981491197</v>
      </c>
      <c r="O50" s="173">
        <f t="shared" si="12"/>
        <v>2.7166642853741019</v>
      </c>
      <c r="P50" s="64">
        <f t="shared" si="7"/>
        <v>2.1514500704884334E-2</v>
      </c>
    </row>
    <row r="51" spans="1:16" ht="20.100000000000001" customHeight="1" x14ac:dyDescent="0.25">
      <c r="A51" s="44" t="s">
        <v>195</v>
      </c>
      <c r="B51" s="24">
        <v>164.75</v>
      </c>
      <c r="C51" s="160">
        <v>1555.03</v>
      </c>
      <c r="D51" s="309">
        <f t="shared" si="8"/>
        <v>2.2441211517578927E-3</v>
      </c>
      <c r="E51" s="259">
        <f t="shared" si="9"/>
        <v>1.8086446662178679E-2</v>
      </c>
      <c r="F51" s="64">
        <f t="shared" si="13"/>
        <v>8.4387253414264034</v>
      </c>
      <c r="H51" s="24">
        <v>51.192</v>
      </c>
      <c r="I51" s="160">
        <v>240.43699999999998</v>
      </c>
      <c r="J51" s="309">
        <f t="shared" si="10"/>
        <v>2.7330542441755894E-3</v>
      </c>
      <c r="K51" s="259">
        <f t="shared" si="11"/>
        <v>1.0912010177650505E-2</v>
      </c>
      <c r="L51" s="64">
        <f t="shared" si="14"/>
        <v>3.6967690264103763</v>
      </c>
      <c r="N51" s="39">
        <f t="shared" si="12"/>
        <v>3.1072534142640365</v>
      </c>
      <c r="O51" s="173">
        <f t="shared" si="12"/>
        <v>1.5461888195083051</v>
      </c>
      <c r="P51" s="64">
        <f t="shared" si="7"/>
        <v>-0.50239371774106645</v>
      </c>
    </row>
    <row r="52" spans="1:16" ht="20.100000000000001" customHeight="1" x14ac:dyDescent="0.25">
      <c r="A52" s="44" t="s">
        <v>191</v>
      </c>
      <c r="B52" s="24">
        <v>21.570000000000007</v>
      </c>
      <c r="C52" s="160">
        <v>597.9</v>
      </c>
      <c r="D52" s="309">
        <f t="shared" si="8"/>
        <v>2.938130090647512E-4</v>
      </c>
      <c r="E52" s="259">
        <f t="shared" si="9"/>
        <v>6.954133656145947E-3</v>
      </c>
      <c r="F52" s="64">
        <f t="shared" si="13"/>
        <v>26.71905424200277</v>
      </c>
      <c r="H52" s="24">
        <v>11.297000000000001</v>
      </c>
      <c r="I52" s="160">
        <v>189.42800000000003</v>
      </c>
      <c r="J52" s="309">
        <f t="shared" si="10"/>
        <v>6.0312771129183529E-4</v>
      </c>
      <c r="K52" s="259">
        <f t="shared" si="11"/>
        <v>8.5970140366581696E-3</v>
      </c>
      <c r="L52" s="64">
        <f t="shared" si="14"/>
        <v>15.767991502168719</v>
      </c>
      <c r="N52" s="39">
        <f t="shared" si="12"/>
        <v>5.2373667130273516</v>
      </c>
      <c r="O52" s="173">
        <f t="shared" si="12"/>
        <v>3.168222110720857</v>
      </c>
      <c r="P52" s="64">
        <f t="shared" si="7"/>
        <v>-0.39507346261619103</v>
      </c>
    </row>
    <row r="53" spans="1:16" ht="20.100000000000001" customHeight="1" x14ac:dyDescent="0.25">
      <c r="A53" s="44" t="s">
        <v>198</v>
      </c>
      <c r="B53" s="24">
        <v>543.1</v>
      </c>
      <c r="C53" s="160">
        <v>449.34000000000003</v>
      </c>
      <c r="D53" s="309">
        <f t="shared" si="8"/>
        <v>7.3977675115005255E-3</v>
      </c>
      <c r="E53" s="259">
        <f t="shared" si="9"/>
        <v>5.226242543991671E-3</v>
      </c>
      <c r="F53" s="64">
        <f t="shared" si="13"/>
        <v>-0.17263855643527892</v>
      </c>
      <c r="H53" s="24">
        <v>119.81300000000002</v>
      </c>
      <c r="I53" s="160">
        <v>116.02200000000002</v>
      </c>
      <c r="J53" s="309">
        <f t="shared" si="10"/>
        <v>6.3966133020278548E-3</v>
      </c>
      <c r="K53" s="259">
        <f t="shared" si="11"/>
        <v>5.2655508296616882E-3</v>
      </c>
      <c r="L53" s="64">
        <f t="shared" si="14"/>
        <v>-3.1640973850917652E-2</v>
      </c>
      <c r="N53" s="39">
        <f t="shared" ref="N53:N54" si="15">(H53/B53)*10</f>
        <v>2.2060946418707421</v>
      </c>
      <c r="O53" s="173">
        <f t="shared" ref="O53:O54" si="16">(I53/C53)*10</f>
        <v>2.5820536787288022</v>
      </c>
      <c r="P53" s="64">
        <f t="shared" ref="P53:P54" si="17">(O53-N53)/N53</f>
        <v>0.17041836271323849</v>
      </c>
    </row>
    <row r="54" spans="1:16" ht="20.100000000000001" customHeight="1" x14ac:dyDescent="0.25">
      <c r="A54" s="44" t="s">
        <v>196</v>
      </c>
      <c r="B54" s="24">
        <v>205.29000000000002</v>
      </c>
      <c r="C54" s="160">
        <v>286.14999999999998</v>
      </c>
      <c r="D54" s="309">
        <f t="shared" si="8"/>
        <v>2.7963316008763452E-3</v>
      </c>
      <c r="E54" s="259">
        <f t="shared" si="9"/>
        <v>3.3281909110322171E-3</v>
      </c>
      <c r="F54" s="64">
        <f t="shared" si="13"/>
        <v>0.39388182570997099</v>
      </c>
      <c r="H54" s="24">
        <v>82.698000000000008</v>
      </c>
      <c r="I54" s="160">
        <v>115.627</v>
      </c>
      <c r="J54" s="309">
        <f t="shared" si="10"/>
        <v>4.4151062643544483E-3</v>
      </c>
      <c r="K54" s="259">
        <f t="shared" si="11"/>
        <v>5.2476241211260955E-3</v>
      </c>
      <c r="L54" s="64">
        <f t="shared" si="14"/>
        <v>0.39818375293235608</v>
      </c>
      <c r="N54" s="39">
        <f t="shared" si="15"/>
        <v>4.0283501388279994</v>
      </c>
      <c r="O54" s="173">
        <f t="shared" si="16"/>
        <v>4.0407828062205136</v>
      </c>
      <c r="P54" s="64">
        <f t="shared" si="17"/>
        <v>3.0862926419130184E-3</v>
      </c>
    </row>
    <row r="55" spans="1:16" ht="20.100000000000001" customHeight="1" x14ac:dyDescent="0.25">
      <c r="A55" s="44" t="s">
        <v>199</v>
      </c>
      <c r="B55" s="24">
        <v>23.65</v>
      </c>
      <c r="C55" s="160">
        <v>331.83</v>
      </c>
      <c r="D55" s="309">
        <f t="shared" si="8"/>
        <v>3.2214546427359128E-4</v>
      </c>
      <c r="E55" s="259">
        <f t="shared" si="9"/>
        <v>3.8594918399714158E-3</v>
      </c>
      <c r="F55" s="64">
        <f t="shared" si="13"/>
        <v>13.030866807610995</v>
      </c>
      <c r="H55" s="24">
        <v>11.676</v>
      </c>
      <c r="I55" s="160">
        <v>106.554</v>
      </c>
      <c r="J55" s="309">
        <f t="shared" si="10"/>
        <v>6.2336187988346189E-4</v>
      </c>
      <c r="K55" s="259">
        <f t="shared" si="11"/>
        <v>4.8358544336744016E-3</v>
      </c>
      <c r="L55" s="64">
        <f t="shared" si="14"/>
        <v>8.1258992805755401</v>
      </c>
      <c r="N55" s="39">
        <f t="shared" ref="N55" si="18">(H55/B55)*10</f>
        <v>4.9369978858350958</v>
      </c>
      <c r="O55" s="173">
        <f t="shared" ref="O55" si="19">(I55/C55)*10</f>
        <v>3.2111020703372213</v>
      </c>
      <c r="P55" s="64">
        <f t="shared" ref="P55" si="20">(O55-N55)/N55</f>
        <v>-0.34958407019976639</v>
      </c>
    </row>
    <row r="56" spans="1:16" ht="20.100000000000001" customHeight="1" x14ac:dyDescent="0.25">
      <c r="A56" s="44" t="s">
        <v>200</v>
      </c>
      <c r="B56" s="24">
        <v>184.68999999999997</v>
      </c>
      <c r="C56" s="160">
        <v>288.14</v>
      </c>
      <c r="D56" s="309">
        <f t="shared" si="8"/>
        <v>2.5157313233272545E-3</v>
      </c>
      <c r="E56" s="259">
        <f t="shared" si="9"/>
        <v>3.3513364637596473E-3</v>
      </c>
      <c r="F56" s="64">
        <f t="shared" si="13"/>
        <v>0.56012778168823452</v>
      </c>
      <c r="H56" s="24">
        <v>52.766000000000005</v>
      </c>
      <c r="I56" s="160">
        <v>74.342000000000013</v>
      </c>
      <c r="J56" s="309">
        <f t="shared" si="10"/>
        <v>2.817087440384614E-3</v>
      </c>
      <c r="K56" s="259">
        <f t="shared" si="11"/>
        <v>3.373942698614997E-3</v>
      </c>
      <c r="L56" s="64">
        <f t="shared" si="14"/>
        <v>0.40889967024220153</v>
      </c>
      <c r="N56" s="39">
        <f t="shared" ref="N56" si="21">(H56/B56)*10</f>
        <v>2.8570036277004718</v>
      </c>
      <c r="O56" s="173">
        <f t="shared" ref="O56" si="22">(I56/C56)*10</f>
        <v>2.580065246060943</v>
      </c>
      <c r="P56" s="64">
        <f t="shared" si="7"/>
        <v>-9.6933157156131891E-2</v>
      </c>
    </row>
    <row r="57" spans="1:16" ht="20.100000000000001" customHeight="1" x14ac:dyDescent="0.25">
      <c r="A57" s="44" t="s">
        <v>202</v>
      </c>
      <c r="B57" s="24">
        <v>52.21</v>
      </c>
      <c r="C57" s="160">
        <v>49.72</v>
      </c>
      <c r="D57" s="309">
        <f t="shared" si="8"/>
        <v>7.1117186848728125E-4</v>
      </c>
      <c r="E57" s="259">
        <f t="shared" si="9"/>
        <v>5.7828989025518723E-4</v>
      </c>
      <c r="F57" s="64">
        <f t="shared" si="13"/>
        <v>-4.7692013024324881E-2</v>
      </c>
      <c r="H57" s="24">
        <v>21.289000000000001</v>
      </c>
      <c r="I57" s="160">
        <v>22.680999999999997</v>
      </c>
      <c r="J57" s="309">
        <f t="shared" si="10"/>
        <v>1.1365836811270144E-3</v>
      </c>
      <c r="K57" s="259">
        <f t="shared" si="11"/>
        <v>1.0293561425208729E-3</v>
      </c>
      <c r="L57" s="64">
        <f t="shared" si="14"/>
        <v>6.5385880031941179E-2</v>
      </c>
      <c r="N57" s="39">
        <f t="shared" ref="N57" si="23">(H57/B57)*10</f>
        <v>4.0775713464853478</v>
      </c>
      <c r="O57" s="173">
        <f t="shared" ref="O57" si="24">(I57/C57)*10</f>
        <v>4.5617457763475464</v>
      </c>
      <c r="P57" s="64">
        <f t="shared" ref="P57" si="25">(O57-N57)/N57</f>
        <v>0.11874088488470753</v>
      </c>
    </row>
    <row r="58" spans="1:16" ht="20.100000000000001" customHeight="1" x14ac:dyDescent="0.25">
      <c r="A58" s="44" t="s">
        <v>197</v>
      </c>
      <c r="B58" s="24">
        <v>49.07</v>
      </c>
      <c r="C58" s="160">
        <v>87.5</v>
      </c>
      <c r="D58" s="309">
        <f t="shared" si="8"/>
        <v>6.6840075822008989E-4</v>
      </c>
      <c r="E58" s="259">
        <f t="shared" si="9"/>
        <v>1.0177064641457942E-3</v>
      </c>
      <c r="F58" s="64">
        <f t="shared" si="13"/>
        <v>0.7831669044222539</v>
      </c>
      <c r="H58" s="24">
        <v>24.673999999999996</v>
      </c>
      <c r="I58" s="160">
        <v>22.302999999999997</v>
      </c>
      <c r="J58" s="309">
        <f t="shared" si="10"/>
        <v>1.3173031024532834E-3</v>
      </c>
      <c r="K58" s="259">
        <f t="shared" si="11"/>
        <v>1.0122009632133958E-3</v>
      </c>
      <c r="L58" s="64">
        <f t="shared" si="14"/>
        <v>-9.6093053416551791E-2</v>
      </c>
      <c r="N58" s="39">
        <f t="shared" si="12"/>
        <v>5.028326879967393</v>
      </c>
      <c r="O58" s="173">
        <f t="shared" si="12"/>
        <v>2.5489142857142855</v>
      </c>
      <c r="P58" s="64">
        <f t="shared" si="7"/>
        <v>-0.49308898435600229</v>
      </c>
    </row>
    <row r="59" spans="1:16" ht="20.100000000000001" customHeight="1" x14ac:dyDescent="0.25">
      <c r="A59" s="44" t="s">
        <v>216</v>
      </c>
      <c r="B59" s="24">
        <v>27.45</v>
      </c>
      <c r="C59" s="160">
        <v>70.92</v>
      </c>
      <c r="D59" s="309">
        <f t="shared" si="8"/>
        <v>3.7390668052051079E-4</v>
      </c>
      <c r="E59" s="259">
        <f t="shared" si="9"/>
        <v>8.2486562785393978E-4</v>
      </c>
      <c r="F59" s="64">
        <f>(C59-B59)/B59</f>
        <v>1.5836065573770493</v>
      </c>
      <c r="H59" s="24">
        <v>11</v>
      </c>
      <c r="I59" s="160">
        <v>16.686999999999998</v>
      </c>
      <c r="J59" s="309">
        <f t="shared" si="10"/>
        <v>5.8727138392583773E-4</v>
      </c>
      <c r="K59" s="259">
        <f t="shared" si="11"/>
        <v>7.5732401350230613E-4</v>
      </c>
      <c r="L59" s="64">
        <f>(I59-H59)/H59</f>
        <v>0.51699999999999979</v>
      </c>
      <c r="N59" s="39">
        <f t="shared" si="12"/>
        <v>4.0072859744990899</v>
      </c>
      <c r="O59" s="173">
        <f t="shared" si="12"/>
        <v>2.3529328821206992</v>
      </c>
      <c r="P59" s="64">
        <f>(O59-N59)/N59</f>
        <v>-0.41283629441624381</v>
      </c>
    </row>
    <row r="60" spans="1:16" ht="20.100000000000001" customHeight="1" x14ac:dyDescent="0.25">
      <c r="A60" s="44" t="s">
        <v>214</v>
      </c>
      <c r="B60" s="24">
        <v>7.68</v>
      </c>
      <c r="C60" s="160">
        <v>26.720000000000002</v>
      </c>
      <c r="D60" s="309">
        <f t="shared" si="8"/>
        <v>1.0461214230956368E-4</v>
      </c>
      <c r="E60" s="259">
        <f t="shared" si="9"/>
        <v>3.1077847682257854E-4</v>
      </c>
      <c r="F60" s="64">
        <f>(C60-B60)/B60</f>
        <v>2.479166666666667</v>
      </c>
      <c r="H60" s="24">
        <v>4.4110000000000005</v>
      </c>
      <c r="I60" s="160">
        <v>13.739000000000001</v>
      </c>
      <c r="J60" s="309">
        <f t="shared" si="10"/>
        <v>2.3549582495426094E-4</v>
      </c>
      <c r="K60" s="259">
        <f t="shared" si="11"/>
        <v>6.2353176853288097E-4</v>
      </c>
      <c r="L60" s="64">
        <f>(I60-H60)/H60</f>
        <v>2.1147132169576057</v>
      </c>
      <c r="N60" s="39">
        <f t="shared" si="12"/>
        <v>5.7434895833333339</v>
      </c>
      <c r="O60" s="173">
        <f t="shared" si="12"/>
        <v>5.1418413173652686</v>
      </c>
      <c r="P60" s="64">
        <f>(O60-N60)/N60</f>
        <v>-0.10475308734152666</v>
      </c>
    </row>
    <row r="61" spans="1:16" ht="20.100000000000001" customHeight="1" thickBot="1" x14ac:dyDescent="0.3">
      <c r="A61" s="13" t="s">
        <v>17</v>
      </c>
      <c r="B61" s="24">
        <f>B62-SUM(B39:B60)</f>
        <v>51.85999999998603</v>
      </c>
      <c r="C61" s="160">
        <f>C62-SUM(C39:C60)</f>
        <v>56.250000000029104</v>
      </c>
      <c r="D61" s="309">
        <f t="shared" si="8"/>
        <v>7.0640438804329573E-4</v>
      </c>
      <c r="E61" s="259">
        <f t="shared" si="9"/>
        <v>6.5423986980834908E-4</v>
      </c>
      <c r="F61" s="64">
        <f t="shared" si="13"/>
        <v>8.4650983417745004E-2</v>
      </c>
      <c r="H61" s="24">
        <f>H62-SUM(H39:H60)</f>
        <v>20.304000000000087</v>
      </c>
      <c r="I61" s="160">
        <f>I62-SUM(I39:I60)</f>
        <v>21.269999999993161</v>
      </c>
      <c r="J61" s="309">
        <f t="shared" si="10"/>
        <v>1.0839961981118419E-3</v>
      </c>
      <c r="K61" s="259">
        <f t="shared" si="11"/>
        <v>9.653192165870962E-4</v>
      </c>
      <c r="L61" s="64">
        <f t="shared" si="14"/>
        <v>4.7576832150958884E-2</v>
      </c>
      <c r="N61" s="39">
        <f t="shared" si="12"/>
        <v>3.9151561897426834</v>
      </c>
      <c r="O61" s="173">
        <f t="shared" si="12"/>
        <v>3.7813333333301609</v>
      </c>
      <c r="P61" s="64">
        <f t="shared" si="7"/>
        <v>-3.4180719727893619E-2</v>
      </c>
    </row>
    <row r="62" spans="1:16" ht="26.25" customHeight="1" thickBot="1" x14ac:dyDescent="0.3">
      <c r="A62" s="17" t="s">
        <v>18</v>
      </c>
      <c r="B62" s="46">
        <v>73414.039999999994</v>
      </c>
      <c r="C62" s="171">
        <v>85977.64</v>
      </c>
      <c r="D62" s="315">
        <f>SUM(D39:D61)</f>
        <v>0.99999999999999978</v>
      </c>
      <c r="E62" s="316">
        <f>SUM(E39:E61)</f>
        <v>1</v>
      </c>
      <c r="F62" s="69">
        <f t="shared" si="13"/>
        <v>0.17113347801047329</v>
      </c>
      <c r="G62" s="2"/>
      <c r="H62" s="46">
        <v>18730.692999999999</v>
      </c>
      <c r="I62" s="171">
        <v>22034.161999999997</v>
      </c>
      <c r="J62" s="315">
        <f>SUM(J39:J61)</f>
        <v>1.0000000000000002</v>
      </c>
      <c r="K62" s="316">
        <f>SUM(K39:K61)</f>
        <v>1</v>
      </c>
      <c r="L62" s="69">
        <f t="shared" si="14"/>
        <v>0.17636661921691832</v>
      </c>
      <c r="M62" s="2"/>
      <c r="N62" s="34">
        <f t="shared" si="12"/>
        <v>2.5513775021780578</v>
      </c>
      <c r="O62" s="166">
        <f t="shared" si="12"/>
        <v>2.5627781827926421</v>
      </c>
      <c r="P62" s="69">
        <f t="shared" si="7"/>
        <v>4.4684413046880761E-3</v>
      </c>
    </row>
    <row r="64" spans="1:16" ht="15.75" thickBot="1" x14ac:dyDescent="0.3"/>
    <row r="65" spans="1:16" x14ac:dyDescent="0.25">
      <c r="A65" s="462" t="s">
        <v>15</v>
      </c>
      <c r="B65" s="455" t="s">
        <v>1</v>
      </c>
      <c r="C65" s="446"/>
      <c r="D65" s="455" t="s">
        <v>105</v>
      </c>
      <c r="E65" s="446"/>
      <c r="F65" s="148" t="s">
        <v>0</v>
      </c>
      <c r="H65" s="465" t="s">
        <v>19</v>
      </c>
      <c r="I65" s="466"/>
      <c r="J65" s="455" t="s">
        <v>105</v>
      </c>
      <c r="K65" s="451"/>
      <c r="L65" s="148" t="s">
        <v>0</v>
      </c>
      <c r="N65" s="445" t="s">
        <v>22</v>
      </c>
      <c r="O65" s="446"/>
      <c r="P65" s="148" t="s">
        <v>0</v>
      </c>
    </row>
    <row r="66" spans="1:16" x14ac:dyDescent="0.25">
      <c r="A66" s="463"/>
      <c r="B66" s="456" t="str">
        <f>B5</f>
        <v>jan-fev</v>
      </c>
      <c r="C66" s="448"/>
      <c r="D66" s="456" t="str">
        <f>B5</f>
        <v>jan-fev</v>
      </c>
      <c r="E66" s="448"/>
      <c r="F66" s="149" t="str">
        <f>F37</f>
        <v>2022/2021</v>
      </c>
      <c r="H66" s="443" t="str">
        <f>B5</f>
        <v>jan-fev</v>
      </c>
      <c r="I66" s="448"/>
      <c r="J66" s="456" t="str">
        <f>B5</f>
        <v>jan-fev</v>
      </c>
      <c r="K66" s="444"/>
      <c r="L66" s="149" t="str">
        <f>F66</f>
        <v>2022/2021</v>
      </c>
      <c r="N66" s="443" t="str">
        <f>B5</f>
        <v>jan-fev</v>
      </c>
      <c r="O66" s="444"/>
      <c r="P66" s="149" t="str">
        <f>P37</f>
        <v>2022/2021</v>
      </c>
    </row>
    <row r="67" spans="1:16" ht="19.5" customHeight="1" thickBot="1" x14ac:dyDescent="0.3">
      <c r="A67" s="464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 t="s">
        <v>23</v>
      </c>
    </row>
    <row r="68" spans="1:16" ht="20.100000000000001" customHeight="1" x14ac:dyDescent="0.25">
      <c r="A68" s="44" t="s">
        <v>122</v>
      </c>
      <c r="B68" s="45">
        <v>17483.2</v>
      </c>
      <c r="C68" s="167">
        <v>20260.169999999998</v>
      </c>
      <c r="D68" s="309">
        <f>B68/$B$96</f>
        <v>0.14560489049609787</v>
      </c>
      <c r="E68" s="308">
        <f>C68/$C$96</f>
        <v>0.16084264005815049</v>
      </c>
      <c r="F68" s="73">
        <f t="shared" ref="F68:F87" si="26">(C68-B68)/B68</f>
        <v>0.1588364830237026</v>
      </c>
      <c r="H68" s="24">
        <v>5780.4310000000005</v>
      </c>
      <c r="I68" s="167">
        <v>7276.1149999999998</v>
      </c>
      <c r="J68" s="307">
        <f>H68/$H$96</f>
        <v>0.16537466613544743</v>
      </c>
      <c r="K68" s="308">
        <f>I68/$I$96</f>
        <v>0.18434999210013475</v>
      </c>
      <c r="L68" s="73">
        <f t="shared" ref="L68:L87" si="27">(I68-H68)/H68</f>
        <v>0.25874956383010178</v>
      </c>
      <c r="N68" s="48">
        <f t="shared" ref="N68:O96" si="28">(H68/B68)*10</f>
        <v>3.3062774549281597</v>
      </c>
      <c r="O68" s="169">
        <f t="shared" si="28"/>
        <v>3.5913395593422957</v>
      </c>
      <c r="P68" s="73">
        <f t="shared" si="7"/>
        <v>8.6218446062122728E-2</v>
      </c>
    </row>
    <row r="69" spans="1:16" ht="20.100000000000001" customHeight="1" x14ac:dyDescent="0.25">
      <c r="A69" s="44" t="s">
        <v>119</v>
      </c>
      <c r="B69" s="24">
        <v>27021.399999999998</v>
      </c>
      <c r="C69" s="160">
        <v>23350.999999999996</v>
      </c>
      <c r="D69" s="309">
        <f t="shared" ref="D69:D95" si="29">B69/$B$96</f>
        <v>0.22504163929093407</v>
      </c>
      <c r="E69" s="259">
        <f t="shared" ref="E69:E95" si="30">C69/$C$96</f>
        <v>0.18538030470612399</v>
      </c>
      <c r="F69" s="64">
        <f t="shared" si="26"/>
        <v>-0.13583308044734921</v>
      </c>
      <c r="H69" s="24">
        <v>7192.4210000000003</v>
      </c>
      <c r="I69" s="160">
        <v>7020.8879999999999</v>
      </c>
      <c r="J69" s="258">
        <f t="shared" ref="J69:J96" si="31">H69/$H$96</f>
        <v>0.20577085369249817</v>
      </c>
      <c r="K69" s="259">
        <f t="shared" ref="K69:K96" si="32">I69/$I$96</f>
        <v>0.17788347866078683</v>
      </c>
      <c r="L69" s="64">
        <f t="shared" si="27"/>
        <v>-2.3849132301905069E-2</v>
      </c>
      <c r="N69" s="47">
        <f t="shared" si="28"/>
        <v>2.6617499463388281</v>
      </c>
      <c r="O69" s="163">
        <f t="shared" si="28"/>
        <v>3.0066755171084751</v>
      </c>
      <c r="P69" s="64">
        <f t="shared" si="7"/>
        <v>0.12958601586301663</v>
      </c>
    </row>
    <row r="70" spans="1:16" ht="20.100000000000001" customHeight="1" x14ac:dyDescent="0.25">
      <c r="A70" s="44" t="s">
        <v>121</v>
      </c>
      <c r="B70" s="24">
        <v>25726.480000000003</v>
      </c>
      <c r="C70" s="160">
        <v>23051.260000000002</v>
      </c>
      <c r="D70" s="309">
        <f t="shared" si="29"/>
        <v>0.21425718994520754</v>
      </c>
      <c r="E70" s="259">
        <f t="shared" si="30"/>
        <v>0.18300071100424345</v>
      </c>
      <c r="F70" s="64">
        <f t="shared" si="26"/>
        <v>-0.10398702037744771</v>
      </c>
      <c r="H70" s="24">
        <v>7749.06</v>
      </c>
      <c r="I70" s="160">
        <v>6945.4079999999994</v>
      </c>
      <c r="J70" s="258">
        <f t="shared" si="31"/>
        <v>0.221695961834602</v>
      </c>
      <c r="K70" s="259">
        <f t="shared" si="32"/>
        <v>0.17597109308088349</v>
      </c>
      <c r="L70" s="64">
        <f t="shared" si="27"/>
        <v>-0.10370961123026547</v>
      </c>
      <c r="N70" s="47">
        <f t="shared" si="28"/>
        <v>3.0120949309816187</v>
      </c>
      <c r="O70" s="163">
        <f t="shared" si="28"/>
        <v>3.0130274874345258</v>
      </c>
      <c r="P70" s="64">
        <f t="shared" si="7"/>
        <v>3.0960393821422667E-4</v>
      </c>
    </row>
    <row r="71" spans="1:16" ht="20.100000000000001" customHeight="1" x14ac:dyDescent="0.25">
      <c r="A71" s="44" t="s">
        <v>120</v>
      </c>
      <c r="B71" s="24">
        <v>12291.520000000002</v>
      </c>
      <c r="C71" s="160">
        <v>17311.010000000002</v>
      </c>
      <c r="D71" s="309">
        <f t="shared" si="29"/>
        <v>0.1023671538179851</v>
      </c>
      <c r="E71" s="259">
        <f t="shared" si="30"/>
        <v>0.13742967361443878</v>
      </c>
      <c r="F71" s="64">
        <f t="shared" si="26"/>
        <v>0.4083701608914112</v>
      </c>
      <c r="H71" s="24">
        <v>3088.94</v>
      </c>
      <c r="I71" s="160">
        <v>4824.2520000000004</v>
      </c>
      <c r="J71" s="258">
        <f t="shared" si="31"/>
        <v>8.837272189780121E-2</v>
      </c>
      <c r="K71" s="259">
        <f t="shared" si="32"/>
        <v>0.12222880178351488</v>
      </c>
      <c r="L71" s="64">
        <f t="shared" si="27"/>
        <v>0.56178235899693751</v>
      </c>
      <c r="N71" s="47">
        <f t="shared" si="28"/>
        <v>2.5130659186170625</v>
      </c>
      <c r="O71" s="163">
        <f t="shared" si="28"/>
        <v>2.7868113992193404</v>
      </c>
      <c r="P71" s="64">
        <f t="shared" si="7"/>
        <v>0.10892888983704802</v>
      </c>
    </row>
    <row r="72" spans="1:16" ht="20.100000000000001" customHeight="1" x14ac:dyDescent="0.25">
      <c r="A72" s="44" t="s">
        <v>123</v>
      </c>
      <c r="B72" s="24">
        <v>9497.69</v>
      </c>
      <c r="C72" s="160">
        <v>10133.679999999998</v>
      </c>
      <c r="D72" s="309">
        <f t="shared" si="29"/>
        <v>7.9099370390768503E-2</v>
      </c>
      <c r="E72" s="259">
        <f t="shared" si="30"/>
        <v>8.0449860228442235E-2</v>
      </c>
      <c r="F72" s="64">
        <f t="shared" si="26"/>
        <v>6.6962598273895862E-2</v>
      </c>
      <c r="H72" s="24">
        <v>3165.7960000000003</v>
      </c>
      <c r="I72" s="160">
        <v>4017.2950000000001</v>
      </c>
      <c r="J72" s="258">
        <f t="shared" si="31"/>
        <v>9.0571525990524746E-2</v>
      </c>
      <c r="K72" s="259">
        <f t="shared" si="32"/>
        <v>0.10178347944114556</v>
      </c>
      <c r="L72" s="64">
        <f t="shared" si="27"/>
        <v>0.26896837319903105</v>
      </c>
      <c r="N72" s="47">
        <f t="shared" si="28"/>
        <v>3.333227342648581</v>
      </c>
      <c r="O72" s="163">
        <f t="shared" si="28"/>
        <v>3.9643002344656635</v>
      </c>
      <c r="P72" s="64">
        <f t="shared" ref="P72:P90" si="33">(O72-N72)/N72</f>
        <v>0.18932788764286093</v>
      </c>
    </row>
    <row r="73" spans="1:16" ht="20.100000000000001" customHeight="1" x14ac:dyDescent="0.25">
      <c r="A73" s="44" t="s">
        <v>124</v>
      </c>
      <c r="B73" s="24">
        <v>2442.29</v>
      </c>
      <c r="C73" s="160">
        <v>4618.97</v>
      </c>
      <c r="D73" s="309">
        <f t="shared" si="29"/>
        <v>2.0340061774144026E-2</v>
      </c>
      <c r="E73" s="259">
        <f t="shared" si="30"/>
        <v>3.6669353176671048E-2</v>
      </c>
      <c r="F73" s="64">
        <f t="shared" si="26"/>
        <v>0.89124551138480701</v>
      </c>
      <c r="H73" s="24">
        <v>842.13599999999997</v>
      </c>
      <c r="I73" s="160">
        <v>1704.164</v>
      </c>
      <c r="J73" s="258">
        <f t="shared" si="31"/>
        <v>2.4093006185981831E-2</v>
      </c>
      <c r="K73" s="259">
        <f t="shared" si="32"/>
        <v>4.3177247739670695E-2</v>
      </c>
      <c r="L73" s="64">
        <f t="shared" si="27"/>
        <v>1.0236208878375941</v>
      </c>
      <c r="N73" s="47">
        <f t="shared" si="28"/>
        <v>3.4481408841701846</v>
      </c>
      <c r="O73" s="163">
        <f t="shared" si="28"/>
        <v>3.6894892151280478</v>
      </c>
      <c r="P73" s="64">
        <f t="shared" si="33"/>
        <v>6.9993755784704584E-2</v>
      </c>
    </row>
    <row r="74" spans="1:16" ht="20.100000000000001" customHeight="1" x14ac:dyDescent="0.25">
      <c r="A74" s="44" t="s">
        <v>125</v>
      </c>
      <c r="B74" s="24">
        <v>6032.02</v>
      </c>
      <c r="C74" s="160">
        <v>4246.62</v>
      </c>
      <c r="D74" s="309">
        <f t="shared" si="29"/>
        <v>5.0236318955927534E-2</v>
      </c>
      <c r="E74" s="259">
        <f t="shared" si="30"/>
        <v>3.3713318897311481E-2</v>
      </c>
      <c r="F74" s="64">
        <f t="shared" si="26"/>
        <v>-0.29598708227094744</v>
      </c>
      <c r="H74" s="24">
        <v>1416.048</v>
      </c>
      <c r="I74" s="160">
        <v>1095.857</v>
      </c>
      <c r="J74" s="258">
        <f t="shared" si="31"/>
        <v>4.0512284504696627E-2</v>
      </c>
      <c r="K74" s="259">
        <f t="shared" si="32"/>
        <v>2.7764985750345805E-2</v>
      </c>
      <c r="L74" s="64">
        <f t="shared" si="27"/>
        <v>-0.22611592262409186</v>
      </c>
      <c r="N74" s="47">
        <f t="shared" si="28"/>
        <v>2.347551898037473</v>
      </c>
      <c r="O74" s="163">
        <f t="shared" si="28"/>
        <v>2.5805393465862263</v>
      </c>
      <c r="P74" s="64">
        <f t="shared" si="33"/>
        <v>9.9246985228964774E-2</v>
      </c>
    </row>
    <row r="75" spans="1:16" ht="20.100000000000001" customHeight="1" x14ac:dyDescent="0.25">
      <c r="A75" s="44" t="s">
        <v>126</v>
      </c>
      <c r="B75" s="24">
        <v>2818.0699999999997</v>
      </c>
      <c r="C75" s="160">
        <v>2123.4500000000003</v>
      </c>
      <c r="D75" s="309">
        <f t="shared" si="29"/>
        <v>2.346966080353359E-2</v>
      </c>
      <c r="E75" s="259">
        <f t="shared" si="30"/>
        <v>1.6857770888964889E-2</v>
      </c>
      <c r="F75" s="64">
        <f t="shared" si="26"/>
        <v>-0.24648784451770164</v>
      </c>
      <c r="H75" s="24">
        <v>1011.1609999999997</v>
      </c>
      <c r="I75" s="160">
        <v>710.93500000000006</v>
      </c>
      <c r="J75" s="258">
        <f t="shared" si="31"/>
        <v>2.8928710122858501E-2</v>
      </c>
      <c r="K75" s="259">
        <f t="shared" si="32"/>
        <v>1.8012478037209324E-2</v>
      </c>
      <c r="L75" s="64">
        <f t="shared" si="27"/>
        <v>-0.29691216334490722</v>
      </c>
      <c r="N75" s="47">
        <f t="shared" si="28"/>
        <v>3.5881330130195481</v>
      </c>
      <c r="O75" s="163">
        <f t="shared" si="28"/>
        <v>3.3480185547104946</v>
      </c>
      <c r="P75" s="64">
        <f t="shared" si="33"/>
        <v>-6.6919051617595482E-2</v>
      </c>
    </row>
    <row r="76" spans="1:16" ht="20.100000000000001" customHeight="1" x14ac:dyDescent="0.25">
      <c r="A76" s="44" t="s">
        <v>127</v>
      </c>
      <c r="B76" s="24">
        <v>1907.9999999999998</v>
      </c>
      <c r="C76" s="160">
        <v>3033.96</v>
      </c>
      <c r="D76" s="309">
        <f t="shared" si="29"/>
        <v>1.5890347937823436E-2</v>
      </c>
      <c r="E76" s="259">
        <f t="shared" si="30"/>
        <v>2.4086181716679887E-2</v>
      </c>
      <c r="F76" s="64">
        <f t="shared" si="26"/>
        <v>0.59012578616352218</v>
      </c>
      <c r="H76" s="24">
        <v>426.00700000000001</v>
      </c>
      <c r="I76" s="160">
        <v>659.99800000000005</v>
      </c>
      <c r="J76" s="258">
        <f t="shared" si="31"/>
        <v>1.2187804922567807E-2</v>
      </c>
      <c r="K76" s="259">
        <f t="shared" si="32"/>
        <v>1.6721921806637847E-2</v>
      </c>
      <c r="L76" s="64">
        <f t="shared" si="27"/>
        <v>0.54926562239587617</v>
      </c>
      <c r="N76" s="47">
        <f t="shared" si="28"/>
        <v>2.2327410901467508</v>
      </c>
      <c r="O76" s="163">
        <f t="shared" si="28"/>
        <v>2.1753681656976362</v>
      </c>
      <c r="P76" s="64">
        <f t="shared" si="33"/>
        <v>-2.5696183360581066E-2</v>
      </c>
    </row>
    <row r="77" spans="1:16" ht="20.100000000000001" customHeight="1" x14ac:dyDescent="0.25">
      <c r="A77" s="44" t="s">
        <v>128</v>
      </c>
      <c r="B77" s="24">
        <v>2718.9100000000003</v>
      </c>
      <c r="C77" s="160">
        <v>1840.8700000000001</v>
      </c>
      <c r="D77" s="309">
        <f t="shared" si="29"/>
        <v>2.2643829094144408E-2</v>
      </c>
      <c r="E77" s="259">
        <f t="shared" si="30"/>
        <v>1.4614408013548137E-2</v>
      </c>
      <c r="F77" s="64">
        <f t="shared" si="26"/>
        <v>-0.32293823627850871</v>
      </c>
      <c r="H77" s="24">
        <v>733.8119999999999</v>
      </c>
      <c r="I77" s="160">
        <v>556.04199999999992</v>
      </c>
      <c r="J77" s="258">
        <f t="shared" si="31"/>
        <v>2.0993921475091548E-2</v>
      </c>
      <c r="K77" s="259">
        <f t="shared" si="32"/>
        <v>1.4088059123219344E-2</v>
      </c>
      <c r="L77" s="64">
        <f t="shared" si="27"/>
        <v>-0.24225550958556144</v>
      </c>
      <c r="N77" s="47">
        <f t="shared" si="28"/>
        <v>2.6989197877090443</v>
      </c>
      <c r="O77" s="163">
        <f t="shared" si="28"/>
        <v>3.0205392015731687</v>
      </c>
      <c r="P77" s="64">
        <f t="shared" si="33"/>
        <v>0.1191659771916113</v>
      </c>
    </row>
    <row r="78" spans="1:16" ht="20.100000000000001" customHeight="1" x14ac:dyDescent="0.25">
      <c r="A78" s="44" t="s">
        <v>206</v>
      </c>
      <c r="B78" s="24">
        <v>94.06</v>
      </c>
      <c r="C78" s="160">
        <v>2163.4500000000003</v>
      </c>
      <c r="D78" s="309">
        <f t="shared" si="29"/>
        <v>7.8335750892645311E-4</v>
      </c>
      <c r="E78" s="259">
        <f t="shared" si="30"/>
        <v>1.7175325263006469E-2</v>
      </c>
      <c r="F78" s="64">
        <f t="shared" si="26"/>
        <v>22.00074420582607</v>
      </c>
      <c r="H78" s="24">
        <v>30.144000000000002</v>
      </c>
      <c r="I78" s="160">
        <v>498.71800000000002</v>
      </c>
      <c r="J78" s="258">
        <f t="shared" si="31"/>
        <v>8.624017717687361E-4</v>
      </c>
      <c r="K78" s="259">
        <f t="shared" si="32"/>
        <v>1.2635679804427914E-2</v>
      </c>
      <c r="L78" s="64">
        <f t="shared" si="27"/>
        <v>15.544519639065816</v>
      </c>
      <c r="N78" s="47">
        <f t="shared" si="28"/>
        <v>3.2047629172868382</v>
      </c>
      <c r="O78" s="163">
        <f t="shared" si="28"/>
        <v>2.3051977166100439</v>
      </c>
      <c r="P78" s="64">
        <f t="shared" si="33"/>
        <v>-0.2806963335179779</v>
      </c>
    </row>
    <row r="79" spans="1:16" ht="20.100000000000001" customHeight="1" x14ac:dyDescent="0.25">
      <c r="A79" s="44" t="s">
        <v>132</v>
      </c>
      <c r="B79" s="24">
        <v>1278.6300000000001</v>
      </c>
      <c r="C79" s="160">
        <v>1946.1999999999996</v>
      </c>
      <c r="D79" s="309">
        <f t="shared" si="29"/>
        <v>1.0648781752483849E-2</v>
      </c>
      <c r="E79" s="259">
        <f t="shared" si="30"/>
        <v>1.5450608068993127E-2</v>
      </c>
      <c r="F79" s="64">
        <f t="shared" si="26"/>
        <v>0.52209787037688726</v>
      </c>
      <c r="H79" s="24">
        <v>346.17100000000005</v>
      </c>
      <c r="I79" s="160">
        <v>466.78699999999998</v>
      </c>
      <c r="J79" s="258">
        <f t="shared" si="31"/>
        <v>9.9037448160481413E-3</v>
      </c>
      <c r="K79" s="259">
        <f t="shared" si="32"/>
        <v>1.1826665708615876E-2</v>
      </c>
      <c r="L79" s="64">
        <f t="shared" si="27"/>
        <v>0.34842895563175397</v>
      </c>
      <c r="N79" s="47">
        <f t="shared" si="28"/>
        <v>2.7073586573129056</v>
      </c>
      <c r="O79" s="163">
        <f t="shared" si="28"/>
        <v>2.3984533963621422</v>
      </c>
      <c r="P79" s="64">
        <f t="shared" si="33"/>
        <v>-0.11409838889146537</v>
      </c>
    </row>
    <row r="80" spans="1:16" ht="20.100000000000001" customHeight="1" x14ac:dyDescent="0.25">
      <c r="A80" s="44" t="s">
        <v>207</v>
      </c>
      <c r="B80" s="24">
        <v>625.28</v>
      </c>
      <c r="C80" s="160">
        <v>1717.36</v>
      </c>
      <c r="D80" s="309">
        <f t="shared" si="29"/>
        <v>5.2075035422233951E-3</v>
      </c>
      <c r="E80" s="259">
        <f t="shared" si="30"/>
        <v>1.3633879495101243E-2</v>
      </c>
      <c r="F80" s="64">
        <f t="shared" si="26"/>
        <v>1.7465455475946776</v>
      </c>
      <c r="H80" s="24">
        <v>187.65899999999999</v>
      </c>
      <c r="I80" s="160">
        <v>378.86400000000003</v>
      </c>
      <c r="J80" s="258">
        <f t="shared" si="31"/>
        <v>5.3688115077079757E-3</v>
      </c>
      <c r="K80" s="259">
        <f t="shared" si="32"/>
        <v>9.5990202748342298E-3</v>
      </c>
      <c r="L80" s="64">
        <f t="shared" si="27"/>
        <v>1.0188959762121723</v>
      </c>
      <c r="N80" s="47">
        <f t="shared" si="28"/>
        <v>3.001199462640737</v>
      </c>
      <c r="O80" s="163">
        <f t="shared" si="28"/>
        <v>2.2060837564634093</v>
      </c>
      <c r="P80" s="64">
        <f t="shared" si="33"/>
        <v>-0.26493264312319659</v>
      </c>
    </row>
    <row r="81" spans="1:16" ht="20.100000000000001" customHeight="1" x14ac:dyDescent="0.25">
      <c r="A81" s="44" t="s">
        <v>133</v>
      </c>
      <c r="B81" s="24">
        <v>80.809999999999988</v>
      </c>
      <c r="C81" s="160">
        <v>206.53000000000003</v>
      </c>
      <c r="D81" s="309">
        <f t="shared" si="29"/>
        <v>6.7300787046934579E-4</v>
      </c>
      <c r="E81" s="259">
        <f t="shared" si="30"/>
        <v>1.6396126217701939E-3</v>
      </c>
      <c r="F81" s="64">
        <f t="shared" si="26"/>
        <v>1.55574805098379</v>
      </c>
      <c r="H81" s="24">
        <v>139.947</v>
      </c>
      <c r="I81" s="160">
        <v>373.15700000000004</v>
      </c>
      <c r="J81" s="258">
        <f t="shared" si="31"/>
        <v>4.0037997861504544E-3</v>
      </c>
      <c r="K81" s="259">
        <f t="shared" si="32"/>
        <v>9.45442588553232E-3</v>
      </c>
      <c r="L81" s="64">
        <f t="shared" si="27"/>
        <v>1.6664165719879671</v>
      </c>
      <c r="N81" s="47">
        <f t="shared" si="28"/>
        <v>17.318029946788766</v>
      </c>
      <c r="O81" s="163">
        <f t="shared" si="28"/>
        <v>18.067932019561322</v>
      </c>
      <c r="P81" s="64">
        <f t="shared" si="33"/>
        <v>4.3301811757844241E-2</v>
      </c>
    </row>
    <row r="82" spans="1:16" ht="20.100000000000001" customHeight="1" x14ac:dyDescent="0.25">
      <c r="A82" s="44" t="s">
        <v>205</v>
      </c>
      <c r="B82" s="24">
        <v>625.23</v>
      </c>
      <c r="C82" s="160">
        <v>1435.0699999999997</v>
      </c>
      <c r="D82" s="309">
        <f t="shared" si="29"/>
        <v>5.2070871284933687E-3</v>
      </c>
      <c r="E82" s="259">
        <f t="shared" si="30"/>
        <v>1.1392818888896292E-2</v>
      </c>
      <c r="F82" s="64">
        <f t="shared" si="26"/>
        <v>1.2952673416182838</v>
      </c>
      <c r="H82" s="24">
        <v>176.20600000000002</v>
      </c>
      <c r="I82" s="160">
        <v>340.40299999999996</v>
      </c>
      <c r="J82" s="258">
        <f t="shared" si="31"/>
        <v>5.0411480426048941E-3</v>
      </c>
      <c r="K82" s="259">
        <f t="shared" si="32"/>
        <v>8.6245599967650546E-3</v>
      </c>
      <c r="L82" s="64">
        <f t="shared" si="27"/>
        <v>0.93184681565894423</v>
      </c>
      <c r="N82" s="47">
        <f t="shared" si="28"/>
        <v>2.8182588807318911</v>
      </c>
      <c r="O82" s="163">
        <f t="shared" si="28"/>
        <v>2.3720306326520659</v>
      </c>
      <c r="P82" s="64">
        <f t="shared" si="33"/>
        <v>-0.15833472614266772</v>
      </c>
    </row>
    <row r="83" spans="1:16" ht="20.100000000000001" customHeight="1" x14ac:dyDescent="0.25">
      <c r="A83" s="44" t="s">
        <v>130</v>
      </c>
      <c r="B83" s="24">
        <v>1118.71</v>
      </c>
      <c r="C83" s="160">
        <v>673.67000000000007</v>
      </c>
      <c r="D83" s="309">
        <f t="shared" si="29"/>
        <v>9.3169240783660678E-3</v>
      </c>
      <c r="E83" s="259">
        <f t="shared" si="30"/>
        <v>5.3481713790147992E-3</v>
      </c>
      <c r="F83" s="64">
        <f t="shared" si="26"/>
        <v>-0.39781534088369636</v>
      </c>
      <c r="H83" s="24">
        <v>418.81299999999999</v>
      </c>
      <c r="I83" s="160">
        <v>318.34700000000004</v>
      </c>
      <c r="J83" s="258">
        <f t="shared" si="31"/>
        <v>1.1981988894631755E-2</v>
      </c>
      <c r="K83" s="259">
        <f t="shared" si="32"/>
        <v>8.0657420800937865E-3</v>
      </c>
      <c r="L83" s="64">
        <f t="shared" si="27"/>
        <v>-0.23988271615255485</v>
      </c>
      <c r="N83" s="47">
        <f t="shared" si="28"/>
        <v>3.7437137417203741</v>
      </c>
      <c r="O83" s="163">
        <f t="shared" si="28"/>
        <v>4.7255629610937104</v>
      </c>
      <c r="P83" s="64">
        <f t="shared" si="33"/>
        <v>0.26226610449177679</v>
      </c>
    </row>
    <row r="84" spans="1:16" ht="20.100000000000001" customHeight="1" x14ac:dyDescent="0.25">
      <c r="A84" s="44" t="s">
        <v>134</v>
      </c>
      <c r="B84" s="24">
        <v>645.01</v>
      </c>
      <c r="C84" s="160">
        <v>1281.97</v>
      </c>
      <c r="D84" s="309">
        <f t="shared" si="29"/>
        <v>5.3718204000919789E-3</v>
      </c>
      <c r="E84" s="259">
        <f t="shared" si="30"/>
        <v>1.0177379522252143E-2</v>
      </c>
      <c r="F84" s="64">
        <f t="shared" si="26"/>
        <v>0.98751957333994833</v>
      </c>
      <c r="H84" s="24">
        <v>135.892</v>
      </c>
      <c r="I84" s="160">
        <v>281.01399999999995</v>
      </c>
      <c r="J84" s="258">
        <f t="shared" si="31"/>
        <v>3.8877886667063786E-3</v>
      </c>
      <c r="K84" s="259">
        <f t="shared" si="32"/>
        <v>7.1198611731710208E-3</v>
      </c>
      <c r="L84" s="64">
        <f t="shared" si="27"/>
        <v>1.0679215847879195</v>
      </c>
      <c r="N84" s="47">
        <f t="shared" si="28"/>
        <v>2.1068200493015614</v>
      </c>
      <c r="O84" s="163">
        <f t="shared" si="28"/>
        <v>2.1920481758543486</v>
      </c>
      <c r="P84" s="64">
        <f t="shared" si="33"/>
        <v>4.0453443843503134E-2</v>
      </c>
    </row>
    <row r="85" spans="1:16" ht="20.100000000000001" customHeight="1" x14ac:dyDescent="0.25">
      <c r="A85" s="44" t="s">
        <v>203</v>
      </c>
      <c r="B85" s="24">
        <v>953.43000000000006</v>
      </c>
      <c r="C85" s="160">
        <v>973.56999999999994</v>
      </c>
      <c r="D85" s="309">
        <f t="shared" si="29"/>
        <v>7.940426852389413E-3</v>
      </c>
      <c r="E85" s="259">
        <f t="shared" si="30"/>
        <v>7.7290352983915523E-3</v>
      </c>
      <c r="F85" s="64">
        <f t="shared" si="26"/>
        <v>2.1123732208971683E-2</v>
      </c>
      <c r="H85" s="24">
        <v>205.16899999999998</v>
      </c>
      <c r="I85" s="160">
        <v>222.67100000000002</v>
      </c>
      <c r="J85" s="258">
        <f t="shared" si="31"/>
        <v>5.8697621122618029E-3</v>
      </c>
      <c r="K85" s="259">
        <f t="shared" si="32"/>
        <v>5.6416641423244563E-3</v>
      </c>
      <c r="L85" s="64">
        <f t="shared" si="27"/>
        <v>8.5305284911463428E-2</v>
      </c>
      <c r="N85" s="47">
        <f t="shared" si="28"/>
        <v>2.1519041775484302</v>
      </c>
      <c r="O85" s="163">
        <f t="shared" si="28"/>
        <v>2.2871596289943201</v>
      </c>
      <c r="P85" s="64">
        <f t="shared" si="33"/>
        <v>6.2853844914219414E-2</v>
      </c>
    </row>
    <row r="86" spans="1:16" ht="20.100000000000001" customHeight="1" x14ac:dyDescent="0.25">
      <c r="A86" s="44" t="s">
        <v>210</v>
      </c>
      <c r="B86" s="24">
        <v>608.44999999999993</v>
      </c>
      <c r="C86" s="160">
        <v>536.5</v>
      </c>
      <c r="D86" s="309">
        <f t="shared" si="29"/>
        <v>5.0673386806963676E-3</v>
      </c>
      <c r="E86" s="259">
        <f t="shared" si="30"/>
        <v>4.2591980418327071E-3</v>
      </c>
      <c r="F86" s="64">
        <f t="shared" si="26"/>
        <v>-0.11825129427233123</v>
      </c>
      <c r="H86" s="24">
        <v>185.79</v>
      </c>
      <c r="I86" s="160">
        <v>214.572</v>
      </c>
      <c r="J86" s="258">
        <f t="shared" si="31"/>
        <v>5.315340537981471E-3</v>
      </c>
      <c r="K86" s="259">
        <f t="shared" si="32"/>
        <v>5.4364652709461185E-3</v>
      </c>
      <c r="L86" s="64">
        <f t="shared" si="27"/>
        <v>0.15491684159534966</v>
      </c>
      <c r="N86" s="47">
        <f t="shared" si="28"/>
        <v>3.0534965896951274</v>
      </c>
      <c r="O86" s="163">
        <f t="shared" si="28"/>
        <v>3.999478098788444</v>
      </c>
      <c r="P86" s="64">
        <f t="shared" si="33"/>
        <v>0.30980270693138939</v>
      </c>
    </row>
    <row r="87" spans="1:16" ht="20.100000000000001" customHeight="1" x14ac:dyDescent="0.25">
      <c r="A87" s="44" t="s">
        <v>192</v>
      </c>
      <c r="B87" s="24">
        <v>904.00999999999988</v>
      </c>
      <c r="C87" s="160">
        <v>683.50000000000011</v>
      </c>
      <c r="D87" s="309">
        <f t="shared" si="29"/>
        <v>7.5288435216309037E-3</v>
      </c>
      <c r="E87" s="259">
        <f t="shared" si="30"/>
        <v>5.4262103664355181E-3</v>
      </c>
      <c r="F87" s="64">
        <f t="shared" si="26"/>
        <v>-0.24392429287286621</v>
      </c>
      <c r="H87" s="24">
        <v>248.11499999999998</v>
      </c>
      <c r="I87" s="160">
        <v>164.14599999999999</v>
      </c>
      <c r="J87" s="258">
        <f t="shared" si="31"/>
        <v>7.0984214305467065E-3</v>
      </c>
      <c r="K87" s="259">
        <f t="shared" si="32"/>
        <v>4.1588559008851177E-3</v>
      </c>
      <c r="L87" s="64">
        <f t="shared" si="27"/>
        <v>-0.33842774519879892</v>
      </c>
      <c r="N87" s="47">
        <f t="shared" si="28"/>
        <v>2.7446045950819133</v>
      </c>
      <c r="O87" s="163">
        <f t="shared" si="28"/>
        <v>2.4015508412582292</v>
      </c>
      <c r="P87" s="64">
        <f t="shared" si="33"/>
        <v>-0.12499204965203582</v>
      </c>
    </row>
    <row r="88" spans="1:16" ht="20.100000000000001" customHeight="1" x14ac:dyDescent="0.25">
      <c r="A88" s="44" t="s">
        <v>209</v>
      </c>
      <c r="B88" s="24">
        <v>948.06000000000006</v>
      </c>
      <c r="C88" s="160">
        <v>753.69999999999993</v>
      </c>
      <c r="D88" s="309">
        <f t="shared" si="29"/>
        <v>7.8957040177845324E-3</v>
      </c>
      <c r="E88" s="259">
        <f t="shared" si="30"/>
        <v>5.9835182928784916E-3</v>
      </c>
      <c r="F88" s="64">
        <f t="shared" ref="F88:F94" si="34">(C88-B88)/B88</f>
        <v>-0.20500812184882825</v>
      </c>
      <c r="H88" s="24">
        <v>182.01499999999999</v>
      </c>
      <c r="I88" s="160">
        <v>149.47900000000001</v>
      </c>
      <c r="J88" s="258">
        <f t="shared" si="31"/>
        <v>5.2073400507061602E-3</v>
      </c>
      <c r="K88" s="259">
        <f t="shared" si="32"/>
        <v>3.7872480670159895E-3</v>
      </c>
      <c r="L88" s="64">
        <f t="shared" ref="L88:L95" si="35">(I88-H88)/H88</f>
        <v>-0.17875449825563813</v>
      </c>
      <c r="N88" s="47">
        <f t="shared" si="28"/>
        <v>1.9198679408476256</v>
      </c>
      <c r="O88" s="163">
        <f t="shared" si="28"/>
        <v>1.9832692052540801</v>
      </c>
      <c r="P88" s="64">
        <f t="shared" si="33"/>
        <v>3.302376327950076E-2</v>
      </c>
    </row>
    <row r="89" spans="1:16" ht="20.100000000000001" customHeight="1" x14ac:dyDescent="0.25">
      <c r="A89" s="44" t="s">
        <v>208</v>
      </c>
      <c r="B89" s="24">
        <v>44.780000000000008</v>
      </c>
      <c r="C89" s="160">
        <v>95.59</v>
      </c>
      <c r="D89" s="309">
        <f t="shared" si="29"/>
        <v>3.7294013661201976E-4</v>
      </c>
      <c r="E89" s="259">
        <f t="shared" si="30"/>
        <v>7.5887556536586849E-4</v>
      </c>
      <c r="F89" s="64">
        <f t="shared" si="34"/>
        <v>1.1346583296114334</v>
      </c>
      <c r="H89" s="24">
        <v>16.378</v>
      </c>
      <c r="I89" s="160">
        <v>133.29400000000001</v>
      </c>
      <c r="J89" s="258">
        <f t="shared" si="31"/>
        <v>4.6856476307153525E-4</v>
      </c>
      <c r="K89" s="259">
        <f t="shared" si="32"/>
        <v>3.3771796964445124E-3</v>
      </c>
      <c r="L89" s="64">
        <f t="shared" si="35"/>
        <v>7.1386005617291497</v>
      </c>
      <c r="N89" s="47">
        <f t="shared" si="28"/>
        <v>3.6574363555158547</v>
      </c>
      <c r="O89" s="163">
        <f t="shared" si="28"/>
        <v>13.944345642849672</v>
      </c>
      <c r="P89" s="64">
        <f t="shared" si="33"/>
        <v>2.8126010372866554</v>
      </c>
    </row>
    <row r="90" spans="1:16" ht="20.100000000000001" customHeight="1" x14ac:dyDescent="0.25">
      <c r="A90" s="44" t="s">
        <v>129</v>
      </c>
      <c r="B90" s="24">
        <v>468.74</v>
      </c>
      <c r="C90" s="160">
        <v>302.99999999999994</v>
      </c>
      <c r="D90" s="309">
        <f t="shared" si="29"/>
        <v>3.9037954362554288E-3</v>
      </c>
      <c r="E90" s="259">
        <f t="shared" si="30"/>
        <v>2.4054743833649764E-3</v>
      </c>
      <c r="F90" s="64">
        <f t="shared" si="34"/>
        <v>-0.35358620983914335</v>
      </c>
      <c r="H90" s="24">
        <v>125.9</v>
      </c>
      <c r="I90" s="160">
        <v>126.03</v>
      </c>
      <c r="J90" s="258">
        <f t="shared" si="31"/>
        <v>3.6019235358838867E-3</v>
      </c>
      <c r="K90" s="259">
        <f t="shared" si="32"/>
        <v>3.19313665388466E-3</v>
      </c>
      <c r="L90" s="64">
        <f t="shared" si="35"/>
        <v>1.0325655281969456E-3</v>
      </c>
      <c r="N90" s="47">
        <f t="shared" si="28"/>
        <v>2.6859239663779495</v>
      </c>
      <c r="O90" s="163">
        <f t="shared" si="28"/>
        <v>4.15940594059406</v>
      </c>
      <c r="P90" s="64">
        <f t="shared" si="33"/>
        <v>0.54859407513428082</v>
      </c>
    </row>
    <row r="91" spans="1:16" ht="20.100000000000001" customHeight="1" x14ac:dyDescent="0.25">
      <c r="A91" s="44" t="s">
        <v>138</v>
      </c>
      <c r="B91" s="24">
        <v>308.59000000000003</v>
      </c>
      <c r="C91" s="160">
        <v>220.71000000000004</v>
      </c>
      <c r="D91" s="309">
        <f t="shared" si="29"/>
        <v>2.5700222589795257E-3</v>
      </c>
      <c r="E91" s="259">
        <f t="shared" si="30"/>
        <v>1.7521856473679345E-3</v>
      </c>
      <c r="F91" s="64">
        <f t="shared" si="34"/>
        <v>-0.28477915681000676</v>
      </c>
      <c r="H91" s="24">
        <v>89.933000000000021</v>
      </c>
      <c r="I91" s="160">
        <v>104.68700000000001</v>
      </c>
      <c r="J91" s="258">
        <f t="shared" si="31"/>
        <v>2.5729292244054459E-3</v>
      </c>
      <c r="K91" s="259">
        <f t="shared" si="32"/>
        <v>2.6523835347554031E-3</v>
      </c>
      <c r="L91" s="64">
        <f t="shared" si="35"/>
        <v>0.16405546351172526</v>
      </c>
      <c r="N91" s="47">
        <f t="shared" si="28"/>
        <v>2.9143199714831978</v>
      </c>
      <c r="O91" s="163">
        <f t="shared" si="28"/>
        <v>4.7431924244483712</v>
      </c>
      <c r="P91" s="64">
        <f t="shared" ref="P91:P93" si="36">(O91-N91)/N91</f>
        <v>0.62754689631228011</v>
      </c>
    </row>
    <row r="92" spans="1:16" ht="20.100000000000001" customHeight="1" x14ac:dyDescent="0.25">
      <c r="A92" s="44" t="s">
        <v>135</v>
      </c>
      <c r="B92" s="24">
        <v>195.22</v>
      </c>
      <c r="C92" s="160">
        <v>110.61000000000001</v>
      </c>
      <c r="D92" s="309">
        <f t="shared" si="29"/>
        <v>1.6258457675167146E-3</v>
      </c>
      <c r="E92" s="259">
        <f t="shared" si="30"/>
        <v>8.7811723281848225E-4</v>
      </c>
      <c r="F92" s="64">
        <f t="shared" si="34"/>
        <v>-0.43340846224772045</v>
      </c>
      <c r="H92" s="24">
        <v>119.52600000000001</v>
      </c>
      <c r="I92" s="160">
        <v>93.123999999999981</v>
      </c>
      <c r="J92" s="258">
        <f t="shared" si="31"/>
        <v>3.4195672164420766E-3</v>
      </c>
      <c r="K92" s="259">
        <f t="shared" si="32"/>
        <v>2.3594196441827741E-3</v>
      </c>
      <c r="L92" s="64">
        <f t="shared" si="35"/>
        <v>-0.22088917892341439</v>
      </c>
      <c r="N92" s="47">
        <f t="shared" si="28"/>
        <v>6.1226308779838137</v>
      </c>
      <c r="O92" s="163">
        <f t="shared" si="28"/>
        <v>8.4191302775517549</v>
      </c>
      <c r="P92" s="64">
        <f t="shared" si="36"/>
        <v>0.37508375816446082</v>
      </c>
    </row>
    <row r="93" spans="1:16" ht="20.100000000000001" customHeight="1" x14ac:dyDescent="0.25">
      <c r="A93" s="44" t="s">
        <v>219</v>
      </c>
      <c r="B93" s="24">
        <v>204.73</v>
      </c>
      <c r="C93" s="160">
        <v>394.06999999999994</v>
      </c>
      <c r="D93" s="309">
        <f t="shared" si="29"/>
        <v>1.7050476589678155E-3</v>
      </c>
      <c r="E93" s="259">
        <f t="shared" si="30"/>
        <v>3.1284663044641461E-3</v>
      </c>
      <c r="F93" s="64">
        <f t="shared" si="34"/>
        <v>0.92482782200947566</v>
      </c>
      <c r="H93" s="24">
        <v>62.94100000000001</v>
      </c>
      <c r="I93" s="160">
        <v>85.734999999999985</v>
      </c>
      <c r="J93" s="258">
        <f t="shared" si="31"/>
        <v>1.8007042833365189E-3</v>
      </c>
      <c r="K93" s="259">
        <f t="shared" si="32"/>
        <v>2.1722095613806339E-3</v>
      </c>
      <c r="L93" s="64">
        <f t="shared" si="35"/>
        <v>0.36214867892152924</v>
      </c>
      <c r="N93" s="47">
        <f t="shared" si="28"/>
        <v>3.0743418160504081</v>
      </c>
      <c r="O93" s="163">
        <f t="shared" si="28"/>
        <v>2.1756286954094453</v>
      </c>
      <c r="P93" s="64">
        <f t="shared" si="36"/>
        <v>-0.29232700018878682</v>
      </c>
    </row>
    <row r="94" spans="1:16" ht="20.100000000000001" customHeight="1" x14ac:dyDescent="0.25">
      <c r="A94" s="44" t="s">
        <v>220</v>
      </c>
      <c r="B94" s="24">
        <v>421.20000000000005</v>
      </c>
      <c r="C94" s="160">
        <v>540.31999999999994</v>
      </c>
      <c r="D94" s="309">
        <f t="shared" si="29"/>
        <v>3.507869261745929E-3</v>
      </c>
      <c r="E94" s="259">
        <f t="shared" si="30"/>
        <v>4.289524484553677E-3</v>
      </c>
      <c r="F94" s="64">
        <f t="shared" si="34"/>
        <v>0.28281101614434917</v>
      </c>
      <c r="H94" s="24">
        <v>52.706000000000003</v>
      </c>
      <c r="I94" s="160">
        <v>82.456999999999994</v>
      </c>
      <c r="J94" s="258">
        <f t="shared" si="31"/>
        <v>1.5078870681675626E-3</v>
      </c>
      <c r="K94" s="259">
        <f t="shared" si="32"/>
        <v>2.0891570980668683E-3</v>
      </c>
      <c r="L94" s="64">
        <f t="shared" si="35"/>
        <v>0.56447083823473587</v>
      </c>
      <c r="N94" s="47">
        <f t="shared" ref="N94" si="37">(H94/B94)*10</f>
        <v>1.2513295346628681</v>
      </c>
      <c r="O94" s="163">
        <f t="shared" ref="O94" si="38">(I94/C94)*10</f>
        <v>1.5260771394729051</v>
      </c>
      <c r="P94" s="64">
        <f t="shared" ref="P94" si="39">(O94-N94)/N94</f>
        <v>0.21956454890522442</v>
      </c>
    </row>
    <row r="95" spans="1:16" ht="20.100000000000001" customHeight="1" thickBot="1" x14ac:dyDescent="0.3">
      <c r="A95" s="13" t="s">
        <v>17</v>
      </c>
      <c r="B95" s="24">
        <f>B96-SUM(B68:B94)</f>
        <v>2608.3699999999808</v>
      </c>
      <c r="C95" s="160">
        <f>C96-SUM(C68:C94)</f>
        <v>1955.870000000039</v>
      </c>
      <c r="D95" s="309">
        <f t="shared" si="29"/>
        <v>2.1723221619800951E-2</v>
      </c>
      <c r="E95" s="259">
        <f t="shared" si="30"/>
        <v>1.5527376838917991E-2</v>
      </c>
      <c r="F95" s="64">
        <f>(C95-B95)/B95</f>
        <v>-0.25015622783575436</v>
      </c>
      <c r="H95" s="24">
        <f>H96-SUM(H68:H94)</f>
        <v>824.42899999999645</v>
      </c>
      <c r="I95" s="160">
        <f>I96-SUM(I68:I94)</f>
        <v>624.58900000000722</v>
      </c>
      <c r="J95" s="258">
        <f t="shared" si="31"/>
        <v>2.3586419529509163E-2</v>
      </c>
      <c r="K95" s="259">
        <f t="shared" si="32"/>
        <v>1.5824787983124564E-2</v>
      </c>
      <c r="L95" s="64">
        <f t="shared" si="35"/>
        <v>-0.24239807187761481</v>
      </c>
      <c r="N95" s="47">
        <f t="shared" si="28"/>
        <v>3.1607057280984008</v>
      </c>
      <c r="O95" s="163">
        <f t="shared" si="28"/>
        <v>3.1934075373107351</v>
      </c>
      <c r="P95" s="64">
        <f>(O95-N95)/N95</f>
        <v>1.0346363130745797E-2</v>
      </c>
    </row>
    <row r="96" spans="1:16" ht="26.25" customHeight="1" thickBot="1" x14ac:dyDescent="0.3">
      <c r="A96" s="17" t="s">
        <v>18</v>
      </c>
      <c r="B96" s="22">
        <v>120072.88999999997</v>
      </c>
      <c r="C96" s="165">
        <v>125962.68000000004</v>
      </c>
      <c r="D96" s="305">
        <f>SUM(D68:D95)</f>
        <v>1.0000000000000002</v>
      </c>
      <c r="E96" s="306">
        <f>SUM(E68:E95)</f>
        <v>1</v>
      </c>
      <c r="F96" s="69">
        <f>(C96-B96)/B96</f>
        <v>4.9051788459493796E-2</v>
      </c>
      <c r="G96" s="2"/>
      <c r="H96" s="22">
        <v>34953.54599999998</v>
      </c>
      <c r="I96" s="165">
        <v>39469.028000000013</v>
      </c>
      <c r="J96" s="317">
        <f t="shared" si="31"/>
        <v>1</v>
      </c>
      <c r="K96" s="306">
        <f t="shared" si="32"/>
        <v>1</v>
      </c>
      <c r="L96" s="69">
        <f>(I96-H96)/H96</f>
        <v>0.12918523345242383</v>
      </c>
      <c r="M96" s="2"/>
      <c r="N96" s="43">
        <f t="shared" si="28"/>
        <v>2.9110272935048025</v>
      </c>
      <c r="O96" s="170">
        <f t="shared" si="28"/>
        <v>3.1333906201424107</v>
      </c>
      <c r="P96" s="69">
        <f>(O96-N96)/N96</f>
        <v>7.6386548189965056E-2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173</v>
      </c>
      <c r="B1" s="5"/>
    </row>
    <row r="3" spans="1:19" ht="15.75" thickBot="1" x14ac:dyDescent="0.3"/>
    <row r="4" spans="1:19" x14ac:dyDescent="0.25">
      <c r="A4" s="434" t="s">
        <v>16</v>
      </c>
      <c r="B4" s="452"/>
      <c r="C4" s="452"/>
      <c r="D4" s="452"/>
      <c r="E4" s="455" t="s">
        <v>1</v>
      </c>
      <c r="F4" s="451"/>
      <c r="G4" s="446" t="s">
        <v>105</v>
      </c>
      <c r="H4" s="446"/>
      <c r="I4" s="148" t="s">
        <v>0</v>
      </c>
      <c r="K4" s="447" t="s">
        <v>19</v>
      </c>
      <c r="L4" s="446"/>
      <c r="M4" s="458" t="s">
        <v>105</v>
      </c>
      <c r="N4" s="459"/>
      <c r="O4" s="148" t="s">
        <v>0</v>
      </c>
      <c r="P4"/>
      <c r="Q4" s="445" t="s">
        <v>22</v>
      </c>
      <c r="R4" s="446"/>
      <c r="S4" s="148" t="s">
        <v>0</v>
      </c>
    </row>
    <row r="5" spans="1:19" x14ac:dyDescent="0.25">
      <c r="A5" s="453"/>
      <c r="B5" s="454"/>
      <c r="C5" s="454"/>
      <c r="D5" s="454"/>
      <c r="E5" s="456" t="s">
        <v>160</v>
      </c>
      <c r="F5" s="444"/>
      <c r="G5" s="448" t="str">
        <f>E5</f>
        <v>jan-fev</v>
      </c>
      <c r="H5" s="448"/>
      <c r="I5" s="149" t="s">
        <v>169</v>
      </c>
      <c r="K5" s="443" t="str">
        <f>E5</f>
        <v>jan-fev</v>
      </c>
      <c r="L5" s="448"/>
      <c r="M5" s="449" t="str">
        <f>E5</f>
        <v>jan-fev</v>
      </c>
      <c r="N5" s="450"/>
      <c r="O5" s="149" t="str">
        <f>I5</f>
        <v>2022/2021</v>
      </c>
      <c r="P5"/>
      <c r="Q5" s="443" t="str">
        <f>E5</f>
        <v>jan-fev</v>
      </c>
      <c r="R5" s="444"/>
      <c r="S5" s="149" t="str">
        <f>O5</f>
        <v>2022/2021</v>
      </c>
    </row>
    <row r="6" spans="1:19" ht="19.5" customHeight="1" thickBot="1" x14ac:dyDescent="0.3">
      <c r="A6" s="435"/>
      <c r="B6" s="461"/>
      <c r="C6" s="461"/>
      <c r="D6" s="461"/>
      <c r="E6" s="117">
        <v>2021</v>
      </c>
      <c r="F6" s="164">
        <v>2022</v>
      </c>
      <c r="G6" s="201">
        <f>E6</f>
        <v>2021</v>
      </c>
      <c r="H6" s="157">
        <f>F6</f>
        <v>2022</v>
      </c>
      <c r="I6" s="149" t="s">
        <v>1</v>
      </c>
      <c r="K6" s="200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P6"/>
      <c r="Q6" s="200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39596.939999999973</v>
      </c>
      <c r="F7" s="165">
        <v>41455.500000000015</v>
      </c>
      <c r="G7" s="305">
        <f>E7/E15</f>
        <v>0.41258369141106305</v>
      </c>
      <c r="H7" s="306">
        <f>F7/F15</f>
        <v>0.39831264672318667</v>
      </c>
      <c r="I7" s="190">
        <f t="shared" ref="I7:I18" si="0">(F7-E7)/E7</f>
        <v>4.6936960280265158E-2</v>
      </c>
      <c r="J7" s="11"/>
      <c r="K7" s="22">
        <v>10507.918999999989</v>
      </c>
      <c r="L7" s="165">
        <v>11698.323999999997</v>
      </c>
      <c r="M7" s="305">
        <f>K7/K15</f>
        <v>0.35279725084618424</v>
      </c>
      <c r="N7" s="306">
        <f>L7/L15</f>
        <v>0.33581178801648442</v>
      </c>
      <c r="O7" s="190">
        <f t="shared" ref="O7:O18" si="1">(L7-K7)/K7</f>
        <v>0.11328646518877898</v>
      </c>
      <c r="P7" s="51"/>
      <c r="Q7" s="219">
        <f t="shared" ref="Q7:Q18" si="2">(K7/E7)*10</f>
        <v>2.6537199591685612</v>
      </c>
      <c r="R7" s="220">
        <f t="shared" ref="R7:R18" si="3">(L7/F7)*10</f>
        <v>2.8218991448661801</v>
      </c>
      <c r="S7" s="67">
        <f>(R7-Q7)/Q7</f>
        <v>6.3374880652558099E-2</v>
      </c>
    </row>
    <row r="8" spans="1:19" s="8" customFormat="1" ht="24" customHeight="1" x14ac:dyDescent="0.25">
      <c r="A8" s="57"/>
      <c r="B8" s="205" t="s">
        <v>34</v>
      </c>
      <c r="C8" s="205"/>
      <c r="D8" s="206"/>
      <c r="E8" s="208">
        <v>37228.419999999976</v>
      </c>
      <c r="F8" s="209">
        <v>37430.860000000015</v>
      </c>
      <c r="G8" s="307">
        <f>E8/E7</f>
        <v>0.94018426676404798</v>
      </c>
      <c r="H8" s="308">
        <f>F8/F7</f>
        <v>0.902916621437445</v>
      </c>
      <c r="I8" s="245">
        <f t="shared" si="0"/>
        <v>5.4377811360256179E-3</v>
      </c>
      <c r="J8" s="4"/>
      <c r="K8" s="208">
        <v>10262.85199999999</v>
      </c>
      <c r="L8" s="209">
        <v>11020.548999999995</v>
      </c>
      <c r="M8" s="312">
        <f>K8/K7</f>
        <v>0.97667787503881598</v>
      </c>
      <c r="N8" s="308">
        <f>L8/L7</f>
        <v>0.94206221335637463</v>
      </c>
      <c r="O8" s="246">
        <f t="shared" si="1"/>
        <v>7.382908766491092E-2</v>
      </c>
      <c r="P8" s="56"/>
      <c r="Q8" s="221">
        <f t="shared" si="2"/>
        <v>2.7567251041005756</v>
      </c>
      <c r="R8" s="222">
        <f t="shared" si="3"/>
        <v>2.944241462792998</v>
      </c>
      <c r="S8" s="210">
        <f t="shared" ref="S8:S18" si="4">(R8-Q8)/Q8</f>
        <v>6.8021420929310461E-2</v>
      </c>
    </row>
    <row r="9" spans="1:19" ht="24" customHeight="1" x14ac:dyDescent="0.25">
      <c r="A9" s="13"/>
      <c r="B9" s="1" t="s">
        <v>38</v>
      </c>
      <c r="D9" s="1"/>
      <c r="E9" s="24">
        <v>2361.8500000000004</v>
      </c>
      <c r="F9" s="160">
        <v>3981.9</v>
      </c>
      <c r="G9" s="309">
        <f>E9/E7</f>
        <v>5.9647285876130884E-2</v>
      </c>
      <c r="H9" s="259">
        <f>F9/F7</f>
        <v>9.6052393530412103E-2</v>
      </c>
      <c r="I9" s="210">
        <f t="shared" si="0"/>
        <v>0.68592416961280334</v>
      </c>
      <c r="J9" s="1"/>
      <c r="K9" s="24">
        <v>239.73999999999998</v>
      </c>
      <c r="L9" s="160">
        <v>671.995</v>
      </c>
      <c r="M9" s="309">
        <f>K9/K7</f>
        <v>2.2815173965463592E-2</v>
      </c>
      <c r="N9" s="259">
        <f>L9/L7</f>
        <v>5.7443698772576324E-2</v>
      </c>
      <c r="O9" s="210">
        <f t="shared" si="1"/>
        <v>1.8030157670810045</v>
      </c>
      <c r="P9" s="7"/>
      <c r="Q9" s="221">
        <f t="shared" si="2"/>
        <v>1.0150517602726674</v>
      </c>
      <c r="R9" s="222">
        <f t="shared" si="3"/>
        <v>1.6876239985936361</v>
      </c>
      <c r="S9" s="210">
        <f t="shared" si="4"/>
        <v>0.66259895765344967</v>
      </c>
    </row>
    <row r="10" spans="1:19" ht="24" customHeight="1" thickBot="1" x14ac:dyDescent="0.3">
      <c r="A10" s="13"/>
      <c r="B10" s="1" t="s">
        <v>37</v>
      </c>
      <c r="D10" s="1"/>
      <c r="E10" s="24">
        <v>6.67</v>
      </c>
      <c r="F10" s="160">
        <v>42.74</v>
      </c>
      <c r="G10" s="309">
        <f>E10/E7</f>
        <v>1.6844735982123881E-4</v>
      </c>
      <c r="H10" s="259">
        <f>F10/F7</f>
        <v>1.0309850321429E-3</v>
      </c>
      <c r="I10" s="218">
        <f t="shared" si="0"/>
        <v>5.4077961019490255</v>
      </c>
      <c r="J10" s="1"/>
      <c r="K10" s="24">
        <v>5.327</v>
      </c>
      <c r="L10" s="160">
        <v>5.78</v>
      </c>
      <c r="M10" s="309">
        <f>K10/K7</f>
        <v>5.0695099572046619E-4</v>
      </c>
      <c r="N10" s="259">
        <f>L10/L7</f>
        <v>4.9408787104887858E-4</v>
      </c>
      <c r="O10" s="248">
        <f t="shared" si="1"/>
        <v>8.5038483198798628E-2</v>
      </c>
      <c r="P10" s="7"/>
      <c r="Q10" s="221">
        <f t="shared" si="2"/>
        <v>7.986506746626687</v>
      </c>
      <c r="R10" s="222">
        <f t="shared" si="3"/>
        <v>1.3523631258773983</v>
      </c>
      <c r="S10" s="210">
        <f t="shared" si="4"/>
        <v>-0.83066900601460014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56376.169999999947</v>
      </c>
      <c r="F11" s="165">
        <v>62622.289999999994</v>
      </c>
      <c r="G11" s="305">
        <f>E11/E15</f>
        <v>0.58741630858893701</v>
      </c>
      <c r="H11" s="306">
        <f>F11/F15</f>
        <v>0.60168735327681333</v>
      </c>
      <c r="I11" s="190">
        <f t="shared" si="0"/>
        <v>0.1107936207798446</v>
      </c>
      <c r="J11" s="11"/>
      <c r="K11" s="22">
        <v>19276.663999999997</v>
      </c>
      <c r="L11" s="165">
        <v>23137.629999999994</v>
      </c>
      <c r="M11" s="305">
        <f>K11/K15</f>
        <v>0.64720274915381582</v>
      </c>
      <c r="N11" s="306">
        <f>L11/L15</f>
        <v>0.66418821198351574</v>
      </c>
      <c r="O11" s="190">
        <f t="shared" si="1"/>
        <v>0.20029222898733917</v>
      </c>
      <c r="P11" s="7"/>
      <c r="Q11" s="223">
        <f t="shared" si="2"/>
        <v>3.4192929388427795</v>
      </c>
      <c r="R11" s="224">
        <f t="shared" si="3"/>
        <v>3.6947914233094954</v>
      </c>
      <c r="S11" s="69">
        <f t="shared" si="4"/>
        <v>8.0571770068918164E-2</v>
      </c>
    </row>
    <row r="12" spans="1:19" s="8" customFormat="1" ht="24" customHeight="1" x14ac:dyDescent="0.25">
      <c r="A12" s="57"/>
      <c r="B12" s="4" t="s">
        <v>34</v>
      </c>
      <c r="C12" s="4"/>
      <c r="D12" s="4"/>
      <c r="E12" s="36">
        <v>54774.28999999995</v>
      </c>
      <c r="F12" s="161">
        <v>61212.709999999992</v>
      </c>
      <c r="G12" s="309">
        <f>E12/E11</f>
        <v>0.97158586686537951</v>
      </c>
      <c r="H12" s="259">
        <f>F12/F11</f>
        <v>0.97749076247451183</v>
      </c>
      <c r="I12" s="245">
        <f t="shared" si="0"/>
        <v>0.11754456333436815</v>
      </c>
      <c r="J12" s="4"/>
      <c r="K12" s="36">
        <v>18927.380999999994</v>
      </c>
      <c r="L12" s="161">
        <v>22846.607999999993</v>
      </c>
      <c r="M12" s="309">
        <f>K12/K11</f>
        <v>0.98188052663054126</v>
      </c>
      <c r="N12" s="259">
        <f>L12/L11</f>
        <v>0.98742213441912585</v>
      </c>
      <c r="O12" s="245">
        <f t="shared" si="1"/>
        <v>0.20706652441772055</v>
      </c>
      <c r="P12" s="56"/>
      <c r="Q12" s="221">
        <f t="shared" si="2"/>
        <v>3.4555228374480089</v>
      </c>
      <c r="R12" s="222">
        <f t="shared" si="3"/>
        <v>3.7323307528779552</v>
      </c>
      <c r="S12" s="210">
        <f t="shared" si="4"/>
        <v>8.0105942993673268E-2</v>
      </c>
    </row>
    <row r="13" spans="1:19" ht="24" customHeight="1" x14ac:dyDescent="0.25">
      <c r="A13" s="13"/>
      <c r="B13" s="4" t="s">
        <v>38</v>
      </c>
      <c r="D13" s="4"/>
      <c r="E13" s="189">
        <v>1601.7899999999997</v>
      </c>
      <c r="F13" s="187">
        <v>1409.5800000000002</v>
      </c>
      <c r="G13" s="309">
        <f>E13/E11</f>
        <v>2.8412536715424288E-2</v>
      </c>
      <c r="H13" s="259">
        <f>F13/F11</f>
        <v>2.2509237525488134E-2</v>
      </c>
      <c r="I13" s="210">
        <f t="shared" si="0"/>
        <v>-0.11999700335249915</v>
      </c>
      <c r="J13" s="211"/>
      <c r="K13" s="189">
        <v>349.27600000000007</v>
      </c>
      <c r="L13" s="187">
        <v>291.02200000000005</v>
      </c>
      <c r="M13" s="309">
        <f>K13/K11</f>
        <v>1.8119110236086498E-2</v>
      </c>
      <c r="N13" s="259">
        <f>L13/L11</f>
        <v>1.2577865580874105E-2</v>
      </c>
      <c r="O13" s="210">
        <f t="shared" si="1"/>
        <v>-0.16678500669957286</v>
      </c>
      <c r="P13" s="212"/>
      <c r="Q13" s="221">
        <f t="shared" si="2"/>
        <v>2.1805355258804222</v>
      </c>
      <c r="R13" s="222">
        <f t="shared" si="3"/>
        <v>2.0646008030760936</v>
      </c>
      <c r="S13" s="210">
        <f t="shared" si="4"/>
        <v>-5.316800456966566E-2</v>
      </c>
    </row>
    <row r="14" spans="1:19" ht="24" customHeight="1" thickBot="1" x14ac:dyDescent="0.3">
      <c r="A14" s="13"/>
      <c r="B14" s="1" t="s">
        <v>37</v>
      </c>
      <c r="D14" s="1"/>
      <c r="E14" s="189">
        <v>0.09</v>
      </c>
      <c r="F14" s="187"/>
      <c r="G14" s="309">
        <f>E14/E11</f>
        <v>1.596419196266793E-6</v>
      </c>
      <c r="H14" s="259">
        <f>F14/F11</f>
        <v>0</v>
      </c>
      <c r="I14" s="218">
        <f t="shared" si="0"/>
        <v>-1</v>
      </c>
      <c r="J14" s="211"/>
      <c r="K14" s="189">
        <v>7.0000000000000001E-3</v>
      </c>
      <c r="L14" s="187"/>
      <c r="M14" s="309">
        <f>K14/K11</f>
        <v>3.6313337203989245E-7</v>
      </c>
      <c r="N14" s="259">
        <f>L14/L11</f>
        <v>0</v>
      </c>
      <c r="O14" s="248">
        <f t="shared" si="1"/>
        <v>-1</v>
      </c>
      <c r="P14" s="212"/>
      <c r="Q14" s="221">
        <f t="shared" si="2"/>
        <v>0.77777777777777779</v>
      </c>
      <c r="R14" s="222" t="e">
        <f t="shared" si="3"/>
        <v>#DIV/0!</v>
      </c>
      <c r="S14" s="210" t="e">
        <f t="shared" si="4"/>
        <v>#DIV/0!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95973.109999999913</v>
      </c>
      <c r="F15" s="165">
        <v>104077.79000000001</v>
      </c>
      <c r="G15" s="305">
        <f>G7+G11</f>
        <v>1</v>
      </c>
      <c r="H15" s="306">
        <f>H7+H11</f>
        <v>1</v>
      </c>
      <c r="I15" s="190">
        <f t="shared" si="0"/>
        <v>8.4447404069745186E-2</v>
      </c>
      <c r="J15" s="11"/>
      <c r="K15" s="22">
        <v>29784.582999999984</v>
      </c>
      <c r="L15" s="165">
        <v>34835.953999999983</v>
      </c>
      <c r="M15" s="305">
        <f>M7+M11</f>
        <v>1</v>
      </c>
      <c r="N15" s="306">
        <f>N7+N11</f>
        <v>1.0000000000000002</v>
      </c>
      <c r="O15" s="190">
        <f t="shared" si="1"/>
        <v>0.1695968347114345</v>
      </c>
      <c r="P15" s="7"/>
      <c r="Q15" s="223">
        <f t="shared" si="2"/>
        <v>3.1034300128442238</v>
      </c>
      <c r="R15" s="224">
        <f t="shared" si="3"/>
        <v>3.3471073895785048</v>
      </c>
      <c r="S15" s="69">
        <f t="shared" si="4"/>
        <v>7.8518727899700949E-2</v>
      </c>
    </row>
    <row r="16" spans="1:19" s="52" customFormat="1" ht="24" customHeight="1" x14ac:dyDescent="0.25">
      <c r="A16" s="207"/>
      <c r="B16" s="205" t="s">
        <v>34</v>
      </c>
      <c r="C16" s="205"/>
      <c r="D16" s="206"/>
      <c r="E16" s="208">
        <f>E8+E12</f>
        <v>92002.709999999934</v>
      </c>
      <c r="F16" s="209">
        <f t="shared" ref="F16:F17" si="5">F8+F12</f>
        <v>98643.57</v>
      </c>
      <c r="G16" s="307">
        <f>E16/E15</f>
        <v>0.95863007877935824</v>
      </c>
      <c r="H16" s="308">
        <f>F16/F15</f>
        <v>0.94778693898092958</v>
      </c>
      <c r="I16" s="246">
        <f t="shared" si="0"/>
        <v>7.2181134664403665E-2</v>
      </c>
      <c r="J16" s="4"/>
      <c r="K16" s="208">
        <f t="shared" ref="K16:L18" si="6">K8+K12</f>
        <v>29190.232999999986</v>
      </c>
      <c r="L16" s="209">
        <f t="shared" si="6"/>
        <v>33867.156999999992</v>
      </c>
      <c r="M16" s="312">
        <f>K16/K15</f>
        <v>0.98004504545187021</v>
      </c>
      <c r="N16" s="308">
        <f>L16/L15</f>
        <v>0.97218973822275712</v>
      </c>
      <c r="O16" s="246">
        <f t="shared" si="1"/>
        <v>0.1602222222755128</v>
      </c>
      <c r="P16" s="56"/>
      <c r="Q16" s="221">
        <f t="shared" si="2"/>
        <v>3.1727579546298159</v>
      </c>
      <c r="R16" s="222">
        <f t="shared" si="3"/>
        <v>3.4332858188323874</v>
      </c>
      <c r="S16" s="210">
        <f t="shared" si="4"/>
        <v>8.2114005520780034E-2</v>
      </c>
    </row>
    <row r="17" spans="1:19" ht="24" customHeight="1" x14ac:dyDescent="0.25">
      <c r="A17" s="13"/>
      <c r="B17" s="4" t="s">
        <v>38</v>
      </c>
      <c r="C17" s="4"/>
      <c r="D17" s="213"/>
      <c r="E17" s="189">
        <f>E9+E13</f>
        <v>3963.6400000000003</v>
      </c>
      <c r="F17" s="187">
        <f t="shared" si="5"/>
        <v>5391.4800000000005</v>
      </c>
      <c r="G17" s="310">
        <f>E17/E15</f>
        <v>4.1299484824447223E-2</v>
      </c>
      <c r="H17" s="259">
        <f>F17/F15</f>
        <v>5.1802406642185619E-2</v>
      </c>
      <c r="I17" s="210">
        <f t="shared" si="0"/>
        <v>0.36023453189492488</v>
      </c>
      <c r="J17" s="211"/>
      <c r="K17" s="189">
        <f t="shared" si="6"/>
        <v>589.01600000000008</v>
      </c>
      <c r="L17" s="187">
        <f t="shared" si="6"/>
        <v>963.01700000000005</v>
      </c>
      <c r="M17" s="309">
        <f>K17/K15</f>
        <v>1.9775868609609219E-2</v>
      </c>
      <c r="N17" s="259">
        <f>L17/L15</f>
        <v>2.7644341245828964E-2</v>
      </c>
      <c r="O17" s="210">
        <f t="shared" si="1"/>
        <v>0.63495898243850746</v>
      </c>
      <c r="P17" s="212"/>
      <c r="Q17" s="221">
        <f t="shared" si="2"/>
        <v>1.4860481779374515</v>
      </c>
      <c r="R17" s="222">
        <f t="shared" si="3"/>
        <v>1.7861830146824249</v>
      </c>
      <c r="S17" s="210">
        <f t="shared" si="4"/>
        <v>0.20196844301612291</v>
      </c>
    </row>
    <row r="18" spans="1:19" ht="24" customHeight="1" thickBot="1" x14ac:dyDescent="0.3">
      <c r="A18" s="14"/>
      <c r="B18" s="214" t="s">
        <v>37</v>
      </c>
      <c r="C18" s="214"/>
      <c r="D18" s="215"/>
      <c r="E18" s="216">
        <f>E10+E14</f>
        <v>6.76</v>
      </c>
      <c r="F18" s="217">
        <f>F10+F14</f>
        <v>42.74</v>
      </c>
      <c r="G18" s="311">
        <f>E18/E15</f>
        <v>7.0436396194725859E-5</v>
      </c>
      <c r="H18" s="265">
        <f>F18/F15</f>
        <v>4.1065437688482813E-4</v>
      </c>
      <c r="I18" s="247">
        <f t="shared" si="0"/>
        <v>5.3224852071005921</v>
      </c>
      <c r="J18" s="211"/>
      <c r="K18" s="216">
        <f t="shared" si="6"/>
        <v>5.3339999999999996</v>
      </c>
      <c r="L18" s="217">
        <f t="shared" si="6"/>
        <v>5.78</v>
      </c>
      <c r="M18" s="311">
        <f>K18/K15</f>
        <v>1.7908593852060988E-4</v>
      </c>
      <c r="N18" s="265">
        <f>L18/L15</f>
        <v>1.6592053141418212E-4</v>
      </c>
      <c r="O18" s="247">
        <f t="shared" si="1"/>
        <v>8.3614548181477441E-2</v>
      </c>
      <c r="P18" s="212"/>
      <c r="Q18" s="225">
        <f t="shared" si="2"/>
        <v>7.890532544378698</v>
      </c>
      <c r="R18" s="226">
        <f t="shared" si="3"/>
        <v>1.3523631258773983</v>
      </c>
      <c r="S18" s="218">
        <f t="shared" si="4"/>
        <v>-0.82860939762033714</v>
      </c>
    </row>
    <row r="19" spans="1:19" ht="6.75" customHeight="1" x14ac:dyDescent="0.25">
      <c r="Q19" s="227"/>
      <c r="R19" s="227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58" workbookViewId="0">
      <selection activeCell="L92" sqref="L92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33</v>
      </c>
    </row>
    <row r="3" spans="1:16" ht="8.25" customHeight="1" thickBot="1" x14ac:dyDescent="0.3"/>
    <row r="4" spans="1:16" x14ac:dyDescent="0.25">
      <c r="A4" s="462" t="s">
        <v>3</v>
      </c>
      <c r="B4" s="455" t="s">
        <v>1</v>
      </c>
      <c r="C4" s="446"/>
      <c r="D4" s="455" t="s">
        <v>105</v>
      </c>
      <c r="E4" s="446"/>
      <c r="F4" s="148" t="s">
        <v>0</v>
      </c>
      <c r="H4" s="465" t="s">
        <v>19</v>
      </c>
      <c r="I4" s="466"/>
      <c r="J4" s="455" t="s">
        <v>105</v>
      </c>
      <c r="K4" s="451"/>
      <c r="L4" s="148" t="s">
        <v>0</v>
      </c>
      <c r="N4" s="445" t="s">
        <v>22</v>
      </c>
      <c r="O4" s="446"/>
      <c r="P4" s="148" t="s">
        <v>0</v>
      </c>
    </row>
    <row r="5" spans="1:16" x14ac:dyDescent="0.25">
      <c r="A5" s="463"/>
      <c r="B5" s="456" t="s">
        <v>160</v>
      </c>
      <c r="C5" s="448"/>
      <c r="D5" s="456" t="str">
        <f>B5</f>
        <v>jan-fev</v>
      </c>
      <c r="E5" s="448"/>
      <c r="F5" s="149" t="s">
        <v>169</v>
      </c>
      <c r="H5" s="443" t="str">
        <f>B5</f>
        <v>jan-fev</v>
      </c>
      <c r="I5" s="448"/>
      <c r="J5" s="456" t="str">
        <f>B5</f>
        <v>jan-fev</v>
      </c>
      <c r="K5" s="444"/>
      <c r="L5" s="149" t="str">
        <f>F5</f>
        <v>2022/2021</v>
      </c>
      <c r="N5" s="443" t="str">
        <f>B5</f>
        <v>jan-fev</v>
      </c>
      <c r="O5" s="444"/>
      <c r="P5" s="149" t="str">
        <f>L5</f>
        <v>2022/2021</v>
      </c>
    </row>
    <row r="6" spans="1:16" ht="19.5" customHeight="1" thickBot="1" x14ac:dyDescent="0.3">
      <c r="A6" s="464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122</v>
      </c>
      <c r="B7" s="45">
        <v>11145.350000000002</v>
      </c>
      <c r="C7" s="167">
        <v>12809.68</v>
      </c>
      <c r="D7" s="309">
        <f>B7/$B$33</f>
        <v>0.11612992430900701</v>
      </c>
      <c r="E7" s="308">
        <f>C7/$C$33</f>
        <v>0.12307794006771286</v>
      </c>
      <c r="F7" s="64">
        <f>(C7-B7)/B7</f>
        <v>0.14932954101934867</v>
      </c>
      <c r="H7" s="45">
        <v>3989.7290000000003</v>
      </c>
      <c r="I7" s="167">
        <v>5000.764000000001</v>
      </c>
      <c r="J7" s="309">
        <f>H7/$H$33</f>
        <v>0.13395282384849902</v>
      </c>
      <c r="K7" s="308">
        <f>I7/$I$33</f>
        <v>0.14355180282991528</v>
      </c>
      <c r="L7" s="64">
        <f t="shared" ref="L7:L33" si="0">(I7-H7)/H7</f>
        <v>0.25340944209493943</v>
      </c>
      <c r="N7" s="39">
        <f t="shared" ref="N7:N33" si="1">(H7/B7)*10</f>
        <v>3.5797251768674827</v>
      </c>
      <c r="O7" s="172">
        <f t="shared" ref="O7:O33" si="2">(I7/C7)*10</f>
        <v>3.9038945547429766</v>
      </c>
      <c r="P7" s="73">
        <f>(O7-N7)/N7</f>
        <v>9.055705727643748E-2</v>
      </c>
    </row>
    <row r="8" spans="1:16" ht="20.100000000000001" customHeight="1" x14ac:dyDescent="0.25">
      <c r="A8" s="13" t="s">
        <v>119</v>
      </c>
      <c r="B8" s="24">
        <v>13297.410000000002</v>
      </c>
      <c r="C8" s="160">
        <v>13542.550000000001</v>
      </c>
      <c r="D8" s="309">
        <f t="shared" ref="D8:D32" si="3">B8/$B$33</f>
        <v>0.13855349691179128</v>
      </c>
      <c r="E8" s="259">
        <f t="shared" ref="E8:E32" si="4">C8/$C$33</f>
        <v>0.13011950003934564</v>
      </c>
      <c r="F8" s="64">
        <f t="shared" ref="F8:F33" si="5">(C8-B8)/B8</f>
        <v>1.8435168953954147E-2</v>
      </c>
      <c r="H8" s="24">
        <v>3905.4700000000003</v>
      </c>
      <c r="I8" s="160">
        <v>4594.4369999999999</v>
      </c>
      <c r="J8" s="309">
        <f t="shared" ref="J8:J32" si="6">H8/$H$33</f>
        <v>0.13112387707425679</v>
      </c>
      <c r="K8" s="259">
        <f t="shared" ref="K8:K32" si="7">I8/$I$33</f>
        <v>0.1318877904133183</v>
      </c>
      <c r="L8" s="64">
        <f t="shared" si="0"/>
        <v>0.17641077770409186</v>
      </c>
      <c r="N8" s="39">
        <f t="shared" si="1"/>
        <v>2.9370155541567868</v>
      </c>
      <c r="O8" s="173">
        <f t="shared" si="2"/>
        <v>3.3925937138869706</v>
      </c>
      <c r="P8" s="64">
        <f t="shared" ref="P8:P71" si="8">(O8-N8)/N8</f>
        <v>0.15511601873725167</v>
      </c>
    </row>
    <row r="9" spans="1:16" ht="20.100000000000001" customHeight="1" x14ac:dyDescent="0.25">
      <c r="A9" s="13" t="s">
        <v>121</v>
      </c>
      <c r="B9" s="24">
        <v>11620.91</v>
      </c>
      <c r="C9" s="160">
        <v>11352.100000000002</v>
      </c>
      <c r="D9" s="309">
        <f t="shared" si="3"/>
        <v>0.12108506226379454</v>
      </c>
      <c r="E9" s="259">
        <f t="shared" si="4"/>
        <v>0.10907322301905148</v>
      </c>
      <c r="F9" s="64">
        <f t="shared" si="5"/>
        <v>-2.3131579196465482E-2</v>
      </c>
      <c r="H9" s="24">
        <v>4355.71</v>
      </c>
      <c r="I9" s="160">
        <v>4052.8840000000005</v>
      </c>
      <c r="J9" s="309">
        <f t="shared" si="6"/>
        <v>0.14624042243599644</v>
      </c>
      <c r="K9" s="259">
        <f t="shared" si="7"/>
        <v>0.11634198391696114</v>
      </c>
      <c r="L9" s="64">
        <f t="shared" si="0"/>
        <v>-6.9523912289844725E-2</v>
      </c>
      <c r="N9" s="39">
        <f t="shared" si="1"/>
        <v>3.7481660214217305</v>
      </c>
      <c r="O9" s="173">
        <f t="shared" si="2"/>
        <v>3.5701623488165186</v>
      </c>
      <c r="P9" s="64">
        <f t="shared" si="8"/>
        <v>-4.7490871959212914E-2</v>
      </c>
    </row>
    <row r="10" spans="1:16" ht="20.100000000000001" customHeight="1" x14ac:dyDescent="0.25">
      <c r="A10" s="13" t="s">
        <v>182</v>
      </c>
      <c r="B10" s="24">
        <v>12176.66</v>
      </c>
      <c r="C10" s="160">
        <v>9976.64</v>
      </c>
      <c r="D10" s="309">
        <f t="shared" si="3"/>
        <v>0.1268757467586494</v>
      </c>
      <c r="E10" s="259">
        <f t="shared" si="4"/>
        <v>9.5857531179322719E-2</v>
      </c>
      <c r="F10" s="64">
        <f t="shared" si="5"/>
        <v>-0.18067516051199595</v>
      </c>
      <c r="H10" s="24">
        <v>3132.8130000000001</v>
      </c>
      <c r="I10" s="160">
        <v>2657.1989999999996</v>
      </c>
      <c r="J10" s="309">
        <f t="shared" si="6"/>
        <v>0.10518236901285469</v>
      </c>
      <c r="K10" s="259">
        <f t="shared" si="7"/>
        <v>7.6277486185680407E-2</v>
      </c>
      <c r="L10" s="64">
        <f t="shared" si="0"/>
        <v>-0.15181691342572967</v>
      </c>
      <c r="N10" s="39">
        <f t="shared" si="1"/>
        <v>2.5728015728450986</v>
      </c>
      <c r="O10" s="173">
        <f t="shared" si="2"/>
        <v>2.6634207508740415</v>
      </c>
      <c r="P10" s="64">
        <f t="shared" si="8"/>
        <v>3.522198485316258E-2</v>
      </c>
    </row>
    <row r="11" spans="1:16" ht="20.100000000000001" customHeight="1" x14ac:dyDescent="0.25">
      <c r="A11" s="13" t="s">
        <v>123</v>
      </c>
      <c r="B11" s="24">
        <v>5654.63</v>
      </c>
      <c r="C11" s="160">
        <v>5802.87</v>
      </c>
      <c r="D11" s="309">
        <f t="shared" si="3"/>
        <v>5.8918899262512189E-2</v>
      </c>
      <c r="E11" s="259">
        <f t="shared" si="4"/>
        <v>5.5755123163164798E-2</v>
      </c>
      <c r="F11" s="64">
        <f t="shared" si="5"/>
        <v>2.6215685199562088E-2</v>
      </c>
      <c r="H11" s="24">
        <v>2025.35</v>
      </c>
      <c r="I11" s="160">
        <v>2555.3250000000003</v>
      </c>
      <c r="J11" s="309">
        <f t="shared" si="6"/>
        <v>6.7999944803658965E-2</v>
      </c>
      <c r="K11" s="259">
        <f t="shared" si="7"/>
        <v>7.3353093760544025E-2</v>
      </c>
      <c r="L11" s="64">
        <f t="shared" si="0"/>
        <v>0.26167082232700539</v>
      </c>
      <c r="N11" s="39">
        <f t="shared" si="1"/>
        <v>3.5817551280985667</v>
      </c>
      <c r="O11" s="173">
        <f t="shared" si="2"/>
        <v>4.4035537587435183</v>
      </c>
      <c r="P11" s="64">
        <f t="shared" si="8"/>
        <v>0.22944020494254638</v>
      </c>
    </row>
    <row r="12" spans="1:16" ht="20.100000000000001" customHeight="1" x14ac:dyDescent="0.25">
      <c r="A12" s="13" t="s">
        <v>120</v>
      </c>
      <c r="B12" s="24">
        <v>3657.9700000000003</v>
      </c>
      <c r="C12" s="160">
        <v>6620.3600000000006</v>
      </c>
      <c r="D12" s="309">
        <f t="shared" si="3"/>
        <v>3.8114530205387749E-2</v>
      </c>
      <c r="E12" s="259">
        <f t="shared" si="4"/>
        <v>6.3609728838400617E-2</v>
      </c>
      <c r="F12" s="64">
        <f t="shared" si="5"/>
        <v>0.80984535138341762</v>
      </c>
      <c r="H12" s="24">
        <v>1033.9940000000001</v>
      </c>
      <c r="I12" s="160">
        <v>2199.2520000000004</v>
      </c>
      <c r="J12" s="309">
        <f t="shared" si="6"/>
        <v>3.4715745390828529E-2</v>
      </c>
      <c r="K12" s="259">
        <f t="shared" si="7"/>
        <v>6.3131671376073104E-2</v>
      </c>
      <c r="L12" s="64">
        <f t="shared" si="0"/>
        <v>1.1269485122737657</v>
      </c>
      <c r="N12" s="39">
        <f t="shared" si="1"/>
        <v>2.8266880264190246</v>
      </c>
      <c r="O12" s="173">
        <f t="shared" si="2"/>
        <v>3.3219522805406356</v>
      </c>
      <c r="P12" s="64">
        <f t="shared" si="8"/>
        <v>0.17521008667837817</v>
      </c>
    </row>
    <row r="13" spans="1:16" ht="20.100000000000001" customHeight="1" x14ac:dyDescent="0.25">
      <c r="A13" s="13" t="s">
        <v>181</v>
      </c>
      <c r="B13" s="24">
        <v>10181.25</v>
      </c>
      <c r="C13" s="160">
        <v>9494.2999999999993</v>
      </c>
      <c r="D13" s="309">
        <f t="shared" si="3"/>
        <v>0.10608440218306983</v>
      </c>
      <c r="E13" s="259">
        <f t="shared" si="4"/>
        <v>9.1223113019598151E-2</v>
      </c>
      <c r="F13" s="64">
        <f t="shared" si="5"/>
        <v>-6.7472068753836781E-2</v>
      </c>
      <c r="H13" s="24">
        <v>2158.1129999999998</v>
      </c>
      <c r="I13" s="160">
        <v>2119.9059999999999</v>
      </c>
      <c r="J13" s="309">
        <f t="shared" si="6"/>
        <v>7.2457385084088596E-2</v>
      </c>
      <c r="K13" s="259">
        <f t="shared" si="7"/>
        <v>6.0853967139811893E-2</v>
      </c>
      <c r="L13" s="64">
        <f t="shared" si="0"/>
        <v>-1.7703892242899182E-2</v>
      </c>
      <c r="N13" s="39">
        <f t="shared" si="1"/>
        <v>2.1196935543278084</v>
      </c>
      <c r="O13" s="173">
        <f t="shared" si="2"/>
        <v>2.2328196918150893</v>
      </c>
      <c r="P13" s="64">
        <f t="shared" si="8"/>
        <v>5.3369100102375513E-2</v>
      </c>
    </row>
    <row r="14" spans="1:16" ht="20.100000000000001" customHeight="1" x14ac:dyDescent="0.25">
      <c r="A14" s="13" t="s">
        <v>185</v>
      </c>
      <c r="B14" s="24">
        <v>5794.6999999999989</v>
      </c>
      <c r="C14" s="160">
        <v>4552.7700000000004</v>
      </c>
      <c r="D14" s="309">
        <f t="shared" si="3"/>
        <v>6.0378370566505551E-2</v>
      </c>
      <c r="E14" s="259">
        <f t="shared" si="4"/>
        <v>4.3743915008187646E-2</v>
      </c>
      <c r="F14" s="64">
        <f t="shared" si="5"/>
        <v>-0.21432170776744244</v>
      </c>
      <c r="H14" s="24">
        <v>1433.3229999999999</v>
      </c>
      <c r="I14" s="160">
        <v>1258.6779999999999</v>
      </c>
      <c r="J14" s="309">
        <f t="shared" si="6"/>
        <v>4.8122983625454793E-2</v>
      </c>
      <c r="K14" s="259">
        <f t="shared" si="7"/>
        <v>3.6131578311304438E-2</v>
      </c>
      <c r="L14" s="64">
        <f t="shared" si="0"/>
        <v>-0.12184622726349888</v>
      </c>
      <c r="N14" s="39">
        <f t="shared" si="1"/>
        <v>2.4735068252023402</v>
      </c>
      <c r="O14" s="173">
        <f t="shared" si="2"/>
        <v>2.7646421848676734</v>
      </c>
      <c r="P14" s="64">
        <f t="shared" si="8"/>
        <v>0.11770145798628127</v>
      </c>
    </row>
    <row r="15" spans="1:16" ht="20.100000000000001" customHeight="1" x14ac:dyDescent="0.25">
      <c r="A15" s="13" t="s">
        <v>124</v>
      </c>
      <c r="B15" s="24">
        <v>1073.25</v>
      </c>
      <c r="C15" s="160">
        <v>2379.0899999999997</v>
      </c>
      <c r="D15" s="309">
        <f t="shared" si="3"/>
        <v>1.1182819854436312E-2</v>
      </c>
      <c r="E15" s="259">
        <f t="shared" si="4"/>
        <v>2.2858767466142398E-2</v>
      </c>
      <c r="F15" s="64">
        <f t="shared" si="5"/>
        <v>1.2167155835080361</v>
      </c>
      <c r="H15" s="24">
        <v>509.56799999999993</v>
      </c>
      <c r="I15" s="160">
        <v>1121.8880000000001</v>
      </c>
      <c r="J15" s="309">
        <f t="shared" si="6"/>
        <v>1.7108448353968887E-2</v>
      </c>
      <c r="K15" s="259">
        <f t="shared" si="7"/>
        <v>3.2204888087749788E-2</v>
      </c>
      <c r="L15" s="64">
        <f t="shared" si="0"/>
        <v>1.2016453152474258</v>
      </c>
      <c r="N15" s="39">
        <f t="shared" si="1"/>
        <v>4.7478965758211036</v>
      </c>
      <c r="O15" s="173">
        <f t="shared" si="2"/>
        <v>4.7156181565220328</v>
      </c>
      <c r="P15" s="64">
        <f t="shared" si="8"/>
        <v>-6.7984672335640716E-3</v>
      </c>
    </row>
    <row r="16" spans="1:16" ht="20.100000000000001" customHeight="1" x14ac:dyDescent="0.25">
      <c r="A16" s="13" t="s">
        <v>189</v>
      </c>
      <c r="B16" s="24">
        <v>1701.6800000000003</v>
      </c>
      <c r="C16" s="160">
        <v>1920.34</v>
      </c>
      <c r="D16" s="309">
        <f t="shared" si="3"/>
        <v>1.7730799804236839E-2</v>
      </c>
      <c r="E16" s="259">
        <f t="shared" si="4"/>
        <v>1.8451006694127543E-2</v>
      </c>
      <c r="F16" s="64">
        <f t="shared" si="5"/>
        <v>0.12849654459122725</v>
      </c>
      <c r="H16" s="24">
        <v>733.00900000000001</v>
      </c>
      <c r="I16" s="160">
        <v>867.90899999999988</v>
      </c>
      <c r="J16" s="309">
        <f t="shared" si="6"/>
        <v>2.4610349589248896E-2</v>
      </c>
      <c r="K16" s="259">
        <f t="shared" si="7"/>
        <v>2.4914173442759723E-2</v>
      </c>
      <c r="L16" s="64">
        <f t="shared" si="0"/>
        <v>0.18403593953143804</v>
      </c>
      <c r="N16" s="39">
        <f t="shared" si="1"/>
        <v>4.3075607634807946</v>
      </c>
      <c r="O16" s="173">
        <f t="shared" si="2"/>
        <v>4.5195590364206337</v>
      </c>
      <c r="P16" s="64">
        <f t="shared" si="8"/>
        <v>4.9215387682315696E-2</v>
      </c>
    </row>
    <row r="17" spans="1:16" ht="20.100000000000001" customHeight="1" x14ac:dyDescent="0.25">
      <c r="A17" s="13" t="s">
        <v>187</v>
      </c>
      <c r="B17" s="24">
        <v>957.91000000000008</v>
      </c>
      <c r="C17" s="160">
        <v>2665.04</v>
      </c>
      <c r="D17" s="309">
        <f t="shared" si="3"/>
        <v>9.9810248933268932E-3</v>
      </c>
      <c r="E17" s="259">
        <f t="shared" si="4"/>
        <v>2.5606231646540543E-2</v>
      </c>
      <c r="F17" s="64">
        <f t="shared" si="5"/>
        <v>1.7821402845778829</v>
      </c>
      <c r="H17" s="24">
        <v>305.78399999999999</v>
      </c>
      <c r="I17" s="160">
        <v>786.41800000000001</v>
      </c>
      <c r="J17" s="309">
        <f t="shared" si="6"/>
        <v>1.02665194271815E-2</v>
      </c>
      <c r="K17" s="259">
        <f t="shared" si="7"/>
        <v>2.2574894891639816E-2</v>
      </c>
      <c r="L17" s="64">
        <f t="shared" si="0"/>
        <v>1.5718088585406693</v>
      </c>
      <c r="N17" s="39">
        <f t="shared" si="1"/>
        <v>3.1921996847302978</v>
      </c>
      <c r="O17" s="173">
        <f t="shared" si="2"/>
        <v>2.9508675291928075</v>
      </c>
      <c r="P17" s="64">
        <f t="shared" si="8"/>
        <v>-7.5600582473549102E-2</v>
      </c>
    </row>
    <row r="18" spans="1:16" ht="20.100000000000001" customHeight="1" x14ac:dyDescent="0.25">
      <c r="A18" s="13" t="s">
        <v>186</v>
      </c>
      <c r="B18" s="24">
        <v>2840.27</v>
      </c>
      <c r="C18" s="160">
        <v>2496.7399999999993</v>
      </c>
      <c r="D18" s="309">
        <f t="shared" si="3"/>
        <v>2.9594435357987257E-2</v>
      </c>
      <c r="E18" s="259">
        <f t="shared" si="4"/>
        <v>2.3989171945330508E-2</v>
      </c>
      <c r="F18" s="64">
        <f t="shared" si="5"/>
        <v>-0.12094976886000297</v>
      </c>
      <c r="H18" s="24">
        <v>766.25</v>
      </c>
      <c r="I18" s="160">
        <v>755.00100000000009</v>
      </c>
      <c r="J18" s="309">
        <f t="shared" si="6"/>
        <v>2.5726396773794E-2</v>
      </c>
      <c r="K18" s="259">
        <f t="shared" si="7"/>
        <v>2.1673039297273145E-2</v>
      </c>
      <c r="L18" s="64">
        <f t="shared" si="0"/>
        <v>-1.4680587275693194E-2</v>
      </c>
      <c r="N18" s="39">
        <f t="shared" si="1"/>
        <v>2.697806898639918</v>
      </c>
      <c r="O18" s="173">
        <f t="shared" si="2"/>
        <v>3.0239472271842494</v>
      </c>
      <c r="P18" s="64">
        <f t="shared" si="8"/>
        <v>0.12089090909684935</v>
      </c>
    </row>
    <row r="19" spans="1:16" ht="20.100000000000001" customHeight="1" x14ac:dyDescent="0.25">
      <c r="A19" s="13" t="s">
        <v>190</v>
      </c>
      <c r="B19" s="24">
        <v>895.01</v>
      </c>
      <c r="C19" s="160">
        <v>2481.1400000000003</v>
      </c>
      <c r="D19" s="309">
        <f t="shared" si="3"/>
        <v>9.3256329819883937E-3</v>
      </c>
      <c r="E19" s="259">
        <f t="shared" si="4"/>
        <v>2.3839284058587342E-2</v>
      </c>
      <c r="F19" s="64">
        <f t="shared" si="5"/>
        <v>1.7721924894693919</v>
      </c>
      <c r="H19" s="24">
        <v>307.42300000000006</v>
      </c>
      <c r="I19" s="160">
        <v>675.952</v>
      </c>
      <c r="J19" s="309">
        <f t="shared" si="6"/>
        <v>1.0321547896104502E-2</v>
      </c>
      <c r="K19" s="259">
        <f t="shared" si="7"/>
        <v>1.9403860735377008E-2</v>
      </c>
      <c r="L19" s="64">
        <f t="shared" si="0"/>
        <v>1.1987684721052096</v>
      </c>
      <c r="N19" s="39">
        <f t="shared" si="1"/>
        <v>3.434855476475124</v>
      </c>
      <c r="O19" s="173">
        <f t="shared" si="2"/>
        <v>2.7243605761867524</v>
      </c>
      <c r="P19" s="64">
        <f t="shared" si="8"/>
        <v>-0.20684855742969632</v>
      </c>
    </row>
    <row r="20" spans="1:16" ht="20.100000000000001" customHeight="1" x14ac:dyDescent="0.25">
      <c r="A20" s="13" t="s">
        <v>184</v>
      </c>
      <c r="B20" s="24">
        <v>1478.98</v>
      </c>
      <c r="C20" s="160">
        <v>1643.06</v>
      </c>
      <c r="D20" s="309">
        <f t="shared" si="3"/>
        <v>1.5410358172200529E-2</v>
      </c>
      <c r="E20" s="259">
        <f t="shared" si="4"/>
        <v>1.5786845589246278E-2</v>
      </c>
      <c r="F20" s="64">
        <f t="shared" si="5"/>
        <v>0.11094132442629374</v>
      </c>
      <c r="H20" s="24">
        <v>478.37700000000001</v>
      </c>
      <c r="I20" s="160">
        <v>664.63800000000003</v>
      </c>
      <c r="J20" s="309">
        <f t="shared" si="6"/>
        <v>1.6061228723598373E-2</v>
      </c>
      <c r="K20" s="259">
        <f t="shared" si="7"/>
        <v>1.907908134222475E-2</v>
      </c>
      <c r="L20" s="64">
        <f t="shared" si="0"/>
        <v>0.38936027442790944</v>
      </c>
      <c r="N20" s="39">
        <f t="shared" si="1"/>
        <v>3.2345062137419034</v>
      </c>
      <c r="O20" s="173">
        <f t="shared" si="2"/>
        <v>4.0451231239273069</v>
      </c>
      <c r="P20" s="64">
        <f t="shared" si="8"/>
        <v>0.25061535103610916</v>
      </c>
    </row>
    <row r="21" spans="1:16" ht="20.100000000000001" customHeight="1" x14ac:dyDescent="0.25">
      <c r="A21" s="13" t="s">
        <v>183</v>
      </c>
      <c r="B21" s="24">
        <v>1535.02</v>
      </c>
      <c r="C21" s="160">
        <v>1513.2000000000003</v>
      </c>
      <c r="D21" s="309">
        <f t="shared" si="3"/>
        <v>1.599427172882071E-2</v>
      </c>
      <c r="E21" s="259">
        <f t="shared" si="4"/>
        <v>1.4539125014088028E-2</v>
      </c>
      <c r="F21" s="64">
        <f t="shared" si="5"/>
        <v>-1.4214798504253827E-2</v>
      </c>
      <c r="H21" s="24">
        <v>499.62799999999999</v>
      </c>
      <c r="I21" s="160">
        <v>526.11599999999999</v>
      </c>
      <c r="J21" s="309">
        <f t="shared" si="6"/>
        <v>1.6774718652263817E-2</v>
      </c>
      <c r="K21" s="259">
        <f t="shared" si="7"/>
        <v>1.5102672371194418E-2</v>
      </c>
      <c r="L21" s="64">
        <f t="shared" si="0"/>
        <v>5.3015443489956529E-2</v>
      </c>
      <c r="N21" s="39">
        <f t="shared" si="1"/>
        <v>3.2548631288191681</v>
      </c>
      <c r="O21" s="173">
        <f t="shared" si="2"/>
        <v>3.4768437747819187</v>
      </c>
      <c r="P21" s="64">
        <f t="shared" si="8"/>
        <v>6.8199686800127612E-2</v>
      </c>
    </row>
    <row r="22" spans="1:16" ht="20.100000000000001" customHeight="1" x14ac:dyDescent="0.25">
      <c r="A22" s="13" t="s">
        <v>128</v>
      </c>
      <c r="B22" s="24">
        <v>1628.1799999999998</v>
      </c>
      <c r="C22" s="160">
        <v>1190.8399999999999</v>
      </c>
      <c r="D22" s="309">
        <f t="shared" si="3"/>
        <v>1.6964960289397729E-2</v>
      </c>
      <c r="E22" s="259">
        <f t="shared" si="4"/>
        <v>1.1441826349310456E-2</v>
      </c>
      <c r="F22" s="64">
        <f t="shared" si="5"/>
        <v>-0.26860666511073711</v>
      </c>
      <c r="H22" s="24">
        <v>447.92299999999994</v>
      </c>
      <c r="I22" s="160">
        <v>381.74700000000001</v>
      </c>
      <c r="J22" s="309">
        <f t="shared" si="6"/>
        <v>1.5038753438314035E-2</v>
      </c>
      <c r="K22" s="259">
        <f t="shared" si="7"/>
        <v>1.0958419568472268E-2</v>
      </c>
      <c r="L22" s="64">
        <f t="shared" si="0"/>
        <v>-0.14773967847152286</v>
      </c>
      <c r="N22" s="39">
        <f t="shared" si="1"/>
        <v>2.7510656069967694</v>
      </c>
      <c r="O22" s="173">
        <f t="shared" si="2"/>
        <v>3.2056951395653495</v>
      </c>
      <c r="P22" s="64">
        <f t="shared" si="8"/>
        <v>0.16525579448644315</v>
      </c>
    </row>
    <row r="23" spans="1:16" ht="20.100000000000001" customHeight="1" x14ac:dyDescent="0.25">
      <c r="A23" s="13" t="s">
        <v>126</v>
      </c>
      <c r="B23" s="24">
        <v>1326.85</v>
      </c>
      <c r="C23" s="160">
        <v>763.65</v>
      </c>
      <c r="D23" s="309">
        <f t="shared" si="3"/>
        <v>1.382522667026212E-2</v>
      </c>
      <c r="E23" s="259">
        <f t="shared" si="4"/>
        <v>7.3373003020144861E-3</v>
      </c>
      <c r="F23" s="64">
        <f t="shared" si="5"/>
        <v>-0.4244639559859818</v>
      </c>
      <c r="H23" s="24">
        <v>652.58799999999985</v>
      </c>
      <c r="I23" s="160">
        <v>351.26799999999997</v>
      </c>
      <c r="J23" s="309">
        <f t="shared" si="6"/>
        <v>2.1910261426188158E-2</v>
      </c>
      <c r="K23" s="259">
        <f t="shared" si="7"/>
        <v>1.0083490177992536E-2</v>
      </c>
      <c r="L23" s="64">
        <f t="shared" si="0"/>
        <v>-0.46173083170392337</v>
      </c>
      <c r="N23" s="39">
        <f t="shared" si="1"/>
        <v>4.9183253570486487</v>
      </c>
      <c r="O23" s="173">
        <f t="shared" si="2"/>
        <v>4.5998559549531857</v>
      </c>
      <c r="P23" s="64">
        <f t="shared" si="8"/>
        <v>-6.4751593067964033E-2</v>
      </c>
    </row>
    <row r="24" spans="1:16" ht="20.100000000000001" customHeight="1" x14ac:dyDescent="0.25">
      <c r="A24" s="13" t="s">
        <v>207</v>
      </c>
      <c r="B24" s="24">
        <v>507.15</v>
      </c>
      <c r="C24" s="160">
        <v>1586.9499999999998</v>
      </c>
      <c r="D24" s="309">
        <f t="shared" si="3"/>
        <v>5.2842926523898213E-3</v>
      </c>
      <c r="E24" s="259">
        <f t="shared" si="4"/>
        <v>1.5247729606864253E-2</v>
      </c>
      <c r="F24" s="64">
        <f t="shared" ref="F24:F25" si="9">(C24-B24)/B24</f>
        <v>2.1291531105195696</v>
      </c>
      <c r="H24" s="24">
        <v>150.20499999999998</v>
      </c>
      <c r="I24" s="160">
        <v>347.80600000000004</v>
      </c>
      <c r="J24" s="309">
        <f t="shared" si="6"/>
        <v>5.0430452559970347E-3</v>
      </c>
      <c r="K24" s="259">
        <f t="shared" si="7"/>
        <v>9.984110094989786E-3</v>
      </c>
      <c r="L24" s="64">
        <f t="shared" si="0"/>
        <v>1.3155420924736199</v>
      </c>
      <c r="N24" s="39">
        <f t="shared" si="1"/>
        <v>2.9617470176476384</v>
      </c>
      <c r="O24" s="173">
        <f t="shared" si="2"/>
        <v>2.1916632534106308</v>
      </c>
      <c r="P24" s="64">
        <f t="shared" ref="P24:P27" si="10">(O24-N24)/N24</f>
        <v>-0.26000997372444223</v>
      </c>
    </row>
    <row r="25" spans="1:16" ht="20.100000000000001" customHeight="1" x14ac:dyDescent="0.25">
      <c r="A25" s="13" t="s">
        <v>127</v>
      </c>
      <c r="B25" s="24">
        <v>1307.0199999999998</v>
      </c>
      <c r="C25" s="160">
        <v>1439.85</v>
      </c>
      <c r="D25" s="309">
        <f t="shared" si="3"/>
        <v>1.3618606295034098E-2</v>
      </c>
      <c r="E25" s="259">
        <f t="shared" si="4"/>
        <v>1.3834363700459054E-2</v>
      </c>
      <c r="F25" s="64">
        <f t="shared" si="9"/>
        <v>0.1016281311686127</v>
      </c>
      <c r="H25" s="24">
        <v>323.77599999999995</v>
      </c>
      <c r="I25" s="160">
        <v>335.839</v>
      </c>
      <c r="J25" s="309">
        <f t="shared" si="6"/>
        <v>1.0870590331917684E-2</v>
      </c>
      <c r="K25" s="259">
        <f t="shared" si="7"/>
        <v>9.6405857006241248E-3</v>
      </c>
      <c r="L25" s="64">
        <f t="shared" si="0"/>
        <v>3.7257239573038295E-2</v>
      </c>
      <c r="N25" s="39">
        <f t="shared" si="1"/>
        <v>2.4772076938378911</v>
      </c>
      <c r="O25" s="173">
        <f t="shared" si="2"/>
        <v>2.3324582421780047</v>
      </c>
      <c r="P25" s="64">
        <f t="shared" si="10"/>
        <v>-5.8432505284055858E-2</v>
      </c>
    </row>
    <row r="26" spans="1:16" ht="20.100000000000001" customHeight="1" x14ac:dyDescent="0.25">
      <c r="A26" s="13" t="s">
        <v>125</v>
      </c>
      <c r="B26" s="24">
        <v>1031.8000000000002</v>
      </c>
      <c r="C26" s="160">
        <v>783.43</v>
      </c>
      <c r="D26" s="309">
        <f t="shared" si="3"/>
        <v>1.0750928046408002E-2</v>
      </c>
      <c r="E26" s="259">
        <f t="shared" si="4"/>
        <v>7.527350455846538E-3</v>
      </c>
      <c r="F26" s="64">
        <f t="shared" si="5"/>
        <v>-0.24071525489435955</v>
      </c>
      <c r="H26" s="24">
        <v>383.36099999999999</v>
      </c>
      <c r="I26" s="160">
        <v>330.61599999999999</v>
      </c>
      <c r="J26" s="309">
        <f t="shared" si="6"/>
        <v>1.2871121949231245E-2</v>
      </c>
      <c r="K26" s="259">
        <f t="shared" si="7"/>
        <v>9.4906543968912068E-3</v>
      </c>
      <c r="L26" s="64">
        <f t="shared" si="0"/>
        <v>-0.13758572207397207</v>
      </c>
      <c r="N26" s="39">
        <f t="shared" si="1"/>
        <v>3.7154584221748395</v>
      </c>
      <c r="O26" s="173">
        <f t="shared" si="2"/>
        <v>4.2201090078245667</v>
      </c>
      <c r="P26" s="64">
        <f t="shared" si="10"/>
        <v>0.13582458160151623</v>
      </c>
    </row>
    <row r="27" spans="1:16" ht="20.100000000000001" customHeight="1" x14ac:dyDescent="0.25">
      <c r="A27" s="13" t="s">
        <v>194</v>
      </c>
      <c r="B27" s="24">
        <v>886.54999999999984</v>
      </c>
      <c r="C27" s="160">
        <v>1041.3399999999999</v>
      </c>
      <c r="D27" s="309">
        <f t="shared" si="3"/>
        <v>9.2374832908926254E-3</v>
      </c>
      <c r="E27" s="259">
        <f t="shared" si="4"/>
        <v>1.0005400768021691E-2</v>
      </c>
      <c r="F27" s="64">
        <f t="shared" si="5"/>
        <v>0.17459816141221601</v>
      </c>
      <c r="H27" s="24">
        <v>270.05499999999995</v>
      </c>
      <c r="I27" s="160">
        <v>330.26899999999995</v>
      </c>
      <c r="J27" s="309">
        <f t="shared" si="6"/>
        <v>9.0669390939601153E-3</v>
      </c>
      <c r="K27" s="259">
        <f t="shared" si="7"/>
        <v>9.4806934238114947E-3</v>
      </c>
      <c r="L27" s="64">
        <f t="shared" si="0"/>
        <v>0.22296939512321567</v>
      </c>
      <c r="N27" s="39">
        <f t="shared" si="1"/>
        <v>3.0461338897975301</v>
      </c>
      <c r="O27" s="173">
        <f t="shared" si="2"/>
        <v>3.1715770065492537</v>
      </c>
      <c r="P27" s="64">
        <f t="shared" si="10"/>
        <v>4.1181090946748086E-2</v>
      </c>
    </row>
    <row r="28" spans="1:16" ht="20.100000000000001" customHeight="1" x14ac:dyDescent="0.25">
      <c r="A28" s="13" t="s">
        <v>133</v>
      </c>
      <c r="B28" s="24">
        <v>55.980000000000004</v>
      </c>
      <c r="C28" s="160">
        <v>142.42999999999998</v>
      </c>
      <c r="D28" s="309">
        <f t="shared" si="3"/>
        <v>5.8328838150602821E-4</v>
      </c>
      <c r="E28" s="259">
        <f t="shared" si="4"/>
        <v>1.3684956223609286E-3</v>
      </c>
      <c r="F28" s="64">
        <f t="shared" si="5"/>
        <v>1.5443015362629504</v>
      </c>
      <c r="H28" s="24">
        <v>95.853000000000009</v>
      </c>
      <c r="I28" s="160">
        <v>260.56400000000002</v>
      </c>
      <c r="J28" s="309">
        <f t="shared" si="6"/>
        <v>3.2182085611203609E-3</v>
      </c>
      <c r="K28" s="259">
        <f t="shared" si="7"/>
        <v>7.4797434857101913E-3</v>
      </c>
      <c r="L28" s="64">
        <f t="shared" si="0"/>
        <v>1.7183708386800622</v>
      </c>
      <c r="N28" s="39">
        <f t="shared" si="1"/>
        <v>17.122722400857448</v>
      </c>
      <c r="O28" s="173">
        <f t="shared" si="2"/>
        <v>18.294179596995018</v>
      </c>
      <c r="P28" s="64">
        <f t="shared" si="8"/>
        <v>6.8415358767885404E-2</v>
      </c>
    </row>
    <row r="29" spans="1:16" ht="20.100000000000001" customHeight="1" x14ac:dyDescent="0.25">
      <c r="A29" s="13" t="s">
        <v>188</v>
      </c>
      <c r="B29" s="24">
        <v>376.98</v>
      </c>
      <c r="C29" s="160">
        <v>527.23</v>
      </c>
      <c r="D29" s="309">
        <f t="shared" si="3"/>
        <v>3.9279752422319136E-3</v>
      </c>
      <c r="E29" s="259">
        <f t="shared" si="4"/>
        <v>5.0657301620259249E-3</v>
      </c>
      <c r="F29" s="64">
        <f>(C29-B29)/B29</f>
        <v>0.39856225794471856</v>
      </c>
      <c r="H29" s="24">
        <v>146.10899999999998</v>
      </c>
      <c r="I29" s="160">
        <v>257.911</v>
      </c>
      <c r="J29" s="309">
        <f t="shared" si="6"/>
        <v>4.905524445314541E-3</v>
      </c>
      <c r="K29" s="259">
        <f t="shared" si="7"/>
        <v>7.403586535910567E-3</v>
      </c>
      <c r="L29" s="64">
        <f t="shared" si="0"/>
        <v>0.76519584693619169</v>
      </c>
      <c r="N29" s="39">
        <f t="shared" si="1"/>
        <v>3.8757759032309398</v>
      </c>
      <c r="O29" s="173">
        <f t="shared" si="2"/>
        <v>4.8918119226902865</v>
      </c>
      <c r="P29" s="64">
        <f>(O29-N29)/N29</f>
        <v>0.26215035255582109</v>
      </c>
    </row>
    <row r="30" spans="1:16" ht="20.100000000000001" customHeight="1" x14ac:dyDescent="0.25">
      <c r="A30" s="13" t="s">
        <v>134</v>
      </c>
      <c r="B30" s="24">
        <v>523.73</v>
      </c>
      <c r="C30" s="160">
        <v>1063.58</v>
      </c>
      <c r="D30" s="309">
        <f t="shared" si="3"/>
        <v>5.4570493756011459E-3</v>
      </c>
      <c r="E30" s="259">
        <f t="shared" si="4"/>
        <v>1.0219087088609398E-2</v>
      </c>
      <c r="F30" s="64">
        <f t="shared" si="5"/>
        <v>1.0307792182995053</v>
      </c>
      <c r="H30" s="24">
        <v>109.873</v>
      </c>
      <c r="I30" s="160">
        <v>236.92699999999999</v>
      </c>
      <c r="J30" s="309">
        <f t="shared" si="6"/>
        <v>3.6889218828411985E-3</v>
      </c>
      <c r="K30" s="259">
        <f t="shared" si="7"/>
        <v>6.8012203713439237E-3</v>
      </c>
      <c r="L30" s="64">
        <f t="shared" si="0"/>
        <v>1.1563714470343032</v>
      </c>
      <c r="N30" s="39">
        <f t="shared" si="1"/>
        <v>2.0978939529910452</v>
      </c>
      <c r="O30" s="173">
        <f t="shared" si="2"/>
        <v>2.2276368491321765</v>
      </c>
      <c r="P30" s="64">
        <f t="shared" si="8"/>
        <v>6.1844353932262432E-2</v>
      </c>
    </row>
    <row r="31" spans="1:16" ht="20.100000000000001" customHeight="1" x14ac:dyDescent="0.25">
      <c r="A31" s="13" t="s">
        <v>195</v>
      </c>
      <c r="B31" s="24">
        <v>129.74999999999997</v>
      </c>
      <c r="C31" s="160">
        <v>1449.6399999999999</v>
      </c>
      <c r="D31" s="309">
        <f t="shared" si="3"/>
        <v>1.351941184358827E-3</v>
      </c>
      <c r="E31" s="259">
        <f t="shared" si="4"/>
        <v>1.3928427957588266E-2</v>
      </c>
      <c r="F31" s="64">
        <f t="shared" si="5"/>
        <v>10.172562620423893</v>
      </c>
      <c r="H31" s="24">
        <v>41.440999999999995</v>
      </c>
      <c r="I31" s="160">
        <v>215.52600000000001</v>
      </c>
      <c r="J31" s="309">
        <f t="shared" si="6"/>
        <v>1.3913574012434547E-3</v>
      </c>
      <c r="K31" s="259">
        <f t="shared" si="7"/>
        <v>6.1868838154970551E-3</v>
      </c>
      <c r="L31" s="64">
        <f t="shared" si="0"/>
        <v>4.2007914866919238</v>
      </c>
      <c r="N31" s="39">
        <f t="shared" si="1"/>
        <v>3.1939113680154145</v>
      </c>
      <c r="O31" s="173">
        <f t="shared" si="2"/>
        <v>1.4867553323583786</v>
      </c>
      <c r="P31" s="64">
        <f t="shared" si="8"/>
        <v>-0.53450325915518537</v>
      </c>
    </row>
    <row r="32" spans="1:16" ht="20.100000000000001" customHeight="1" thickBot="1" x14ac:dyDescent="0.3">
      <c r="A32" s="13" t="s">
        <v>17</v>
      </c>
      <c r="B32" s="24">
        <f>B33-SUM(B7:B31)</f>
        <v>4188.1199999999953</v>
      </c>
      <c r="C32" s="160">
        <f>C33-SUM(C7:C31)</f>
        <v>4838.9700000000012</v>
      </c>
      <c r="D32" s="309">
        <f t="shared" si="3"/>
        <v>4.3638473318203357E-2</v>
      </c>
      <c r="E32" s="259">
        <f t="shared" si="4"/>
        <v>4.6493781238052832E-2</v>
      </c>
      <c r="F32" s="64">
        <f t="shared" si="5"/>
        <v>0.15540385662302095</v>
      </c>
      <c r="H32" s="24">
        <f>H33-SUM(H7:H31)</f>
        <v>1528.8580000000147</v>
      </c>
      <c r="I32" s="160">
        <f>I33-SUM(I7:I31)</f>
        <v>1951.1140000000232</v>
      </c>
      <c r="J32" s="309">
        <f t="shared" si="6"/>
        <v>5.1330515522074426E-2</v>
      </c>
      <c r="K32" s="259">
        <f t="shared" si="7"/>
        <v>5.6008628326929759E-2</v>
      </c>
      <c r="L32" s="64">
        <f t="shared" si="0"/>
        <v>0.2761904637317556</v>
      </c>
      <c r="N32" s="39">
        <f t="shared" si="1"/>
        <v>3.6504636925398897</v>
      </c>
      <c r="O32" s="173">
        <f t="shared" si="2"/>
        <v>4.0320853404753958</v>
      </c>
      <c r="P32" s="64">
        <f t="shared" si="8"/>
        <v>0.10454059540857522</v>
      </c>
    </row>
    <row r="33" spans="1:16" ht="26.25" customHeight="1" thickBot="1" x14ac:dyDescent="0.3">
      <c r="A33" s="17" t="s">
        <v>18</v>
      </c>
      <c r="B33" s="22">
        <v>95973.109999999986</v>
      </c>
      <c r="C33" s="165">
        <v>104077.78999999996</v>
      </c>
      <c r="D33" s="305">
        <f>SUM(D7:D32)</f>
        <v>0.99999999999999989</v>
      </c>
      <c r="E33" s="306">
        <f>SUM(E7:E32)</f>
        <v>1.0000000000000007</v>
      </c>
      <c r="F33" s="69">
        <f t="shared" si="5"/>
        <v>8.4447404069743909E-2</v>
      </c>
      <c r="G33" s="2"/>
      <c r="H33" s="22">
        <v>29784.583000000013</v>
      </c>
      <c r="I33" s="165">
        <v>34835.95400000002</v>
      </c>
      <c r="J33" s="305">
        <f>SUM(J7:J32)</f>
        <v>1</v>
      </c>
      <c r="K33" s="306">
        <f>SUM(K7:K32)</f>
        <v>1.0000000000000002</v>
      </c>
      <c r="L33" s="69">
        <f t="shared" si="0"/>
        <v>0.16959683471143458</v>
      </c>
      <c r="N33" s="34">
        <f t="shared" si="1"/>
        <v>3.1034300128442243</v>
      </c>
      <c r="O33" s="166">
        <f t="shared" si="2"/>
        <v>3.3471073895785097</v>
      </c>
      <c r="P33" s="69">
        <f t="shared" si="8"/>
        <v>7.8518727899702365E-2</v>
      </c>
    </row>
    <row r="35" spans="1:16" ht="15.75" thickBot="1" x14ac:dyDescent="0.3"/>
    <row r="36" spans="1:16" x14ac:dyDescent="0.25">
      <c r="A36" s="462" t="s">
        <v>2</v>
      </c>
      <c r="B36" s="455" t="s">
        <v>1</v>
      </c>
      <c r="C36" s="446"/>
      <c r="D36" s="455" t="s">
        <v>105</v>
      </c>
      <c r="E36" s="446"/>
      <c r="F36" s="148" t="s">
        <v>0</v>
      </c>
      <c r="H36" s="465" t="s">
        <v>19</v>
      </c>
      <c r="I36" s="466"/>
      <c r="J36" s="455" t="s">
        <v>105</v>
      </c>
      <c r="K36" s="451"/>
      <c r="L36" s="148" t="s">
        <v>0</v>
      </c>
      <c r="N36" s="445" t="s">
        <v>22</v>
      </c>
      <c r="O36" s="446"/>
      <c r="P36" s="148" t="s">
        <v>0</v>
      </c>
    </row>
    <row r="37" spans="1:16" x14ac:dyDescent="0.25">
      <c r="A37" s="463"/>
      <c r="B37" s="456" t="str">
        <f>B5</f>
        <v>jan-fev</v>
      </c>
      <c r="C37" s="448"/>
      <c r="D37" s="456" t="str">
        <f>B5</f>
        <v>jan-fev</v>
      </c>
      <c r="E37" s="448"/>
      <c r="F37" s="149" t="str">
        <f>F5</f>
        <v>2022/2021</v>
      </c>
      <c r="H37" s="443" t="str">
        <f>B5</f>
        <v>jan-fev</v>
      </c>
      <c r="I37" s="448"/>
      <c r="J37" s="456" t="str">
        <f>B5</f>
        <v>jan-fev</v>
      </c>
      <c r="K37" s="444"/>
      <c r="L37" s="149" t="str">
        <f>L5</f>
        <v>2022/2021</v>
      </c>
      <c r="N37" s="443" t="str">
        <f>B5</f>
        <v>jan-fev</v>
      </c>
      <c r="O37" s="444"/>
      <c r="P37" s="149" t="str">
        <f>P5</f>
        <v>2022/2021</v>
      </c>
    </row>
    <row r="38" spans="1:16" ht="19.5" customHeight="1" thickBot="1" x14ac:dyDescent="0.3">
      <c r="A38" s="464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182</v>
      </c>
      <c r="B39" s="45">
        <v>12176.66</v>
      </c>
      <c r="C39" s="167">
        <v>9976.64</v>
      </c>
      <c r="D39" s="309">
        <f t="shared" ref="D39:D61" si="11">B39/$B$62</f>
        <v>0.30751517667779382</v>
      </c>
      <c r="E39" s="308">
        <f t="shared" ref="E39:E61" si="12">C39/$C$62</f>
        <v>0.24065901991291869</v>
      </c>
      <c r="F39" s="64">
        <f>(C39-B39)/B39</f>
        <v>-0.18067516051199595</v>
      </c>
      <c r="H39" s="45">
        <v>3132.8130000000001</v>
      </c>
      <c r="I39" s="167">
        <v>2657.1989999999996</v>
      </c>
      <c r="J39" s="309">
        <f t="shared" ref="J39:J61" si="13">H39/$H$62</f>
        <v>0.29813828979838913</v>
      </c>
      <c r="K39" s="308">
        <f t="shared" ref="K39:K61" si="14">I39/$I$62</f>
        <v>0.22714356347114337</v>
      </c>
      <c r="L39" s="64">
        <f t="shared" ref="L39:L62" si="15">(I39-H39)/H39</f>
        <v>-0.15181691342572967</v>
      </c>
      <c r="N39" s="39">
        <f t="shared" ref="N39:N62" si="16">(H39/B39)*10</f>
        <v>2.5728015728450986</v>
      </c>
      <c r="O39" s="172">
        <f t="shared" ref="O39:O62" si="17">(I39/C39)*10</f>
        <v>2.6634207508740415</v>
      </c>
      <c r="P39" s="73">
        <f t="shared" si="8"/>
        <v>3.522198485316258E-2</v>
      </c>
    </row>
    <row r="40" spans="1:16" ht="20.100000000000001" customHeight="1" x14ac:dyDescent="0.25">
      <c r="A40" s="44" t="s">
        <v>181</v>
      </c>
      <c r="B40" s="24">
        <v>10181.25</v>
      </c>
      <c r="C40" s="160">
        <v>9494.2999999999993</v>
      </c>
      <c r="D40" s="309">
        <f t="shared" si="11"/>
        <v>0.25712214125636984</v>
      </c>
      <c r="E40" s="259">
        <f t="shared" si="12"/>
        <v>0.22902389309018106</v>
      </c>
      <c r="F40" s="64">
        <f t="shared" ref="F40:F62" si="18">(C40-B40)/B40</f>
        <v>-6.7472068753836781E-2</v>
      </c>
      <c r="H40" s="24">
        <v>2158.1129999999998</v>
      </c>
      <c r="I40" s="160">
        <v>2119.9059999999999</v>
      </c>
      <c r="J40" s="309">
        <f t="shared" si="13"/>
        <v>0.20537967603290427</v>
      </c>
      <c r="K40" s="259">
        <f t="shared" si="14"/>
        <v>0.18121450559926364</v>
      </c>
      <c r="L40" s="64">
        <f t="shared" si="15"/>
        <v>-1.7703892242899182E-2</v>
      </c>
      <c r="N40" s="39">
        <f t="shared" si="16"/>
        <v>2.1196935543278084</v>
      </c>
      <c r="O40" s="173">
        <f t="shared" si="17"/>
        <v>2.2328196918150893</v>
      </c>
      <c r="P40" s="64">
        <f t="shared" si="8"/>
        <v>5.3369100102375513E-2</v>
      </c>
    </row>
    <row r="41" spans="1:16" ht="20.100000000000001" customHeight="1" x14ac:dyDescent="0.25">
      <c r="A41" s="44" t="s">
        <v>185</v>
      </c>
      <c r="B41" s="24">
        <v>5794.6999999999989</v>
      </c>
      <c r="C41" s="160">
        <v>4552.7700000000004</v>
      </c>
      <c r="D41" s="309">
        <f t="shared" si="11"/>
        <v>0.14634211633525215</v>
      </c>
      <c r="E41" s="259">
        <f t="shared" si="12"/>
        <v>0.10982306328472703</v>
      </c>
      <c r="F41" s="64">
        <f t="shared" si="18"/>
        <v>-0.21432170776744244</v>
      </c>
      <c r="H41" s="24">
        <v>1433.3229999999999</v>
      </c>
      <c r="I41" s="160">
        <v>1258.6779999999999</v>
      </c>
      <c r="J41" s="309">
        <f t="shared" si="13"/>
        <v>0.13640407772461891</v>
      </c>
      <c r="K41" s="259">
        <f t="shared" si="14"/>
        <v>0.10759472895433568</v>
      </c>
      <c r="L41" s="64">
        <f t="shared" si="15"/>
        <v>-0.12184622726349888</v>
      </c>
      <c r="N41" s="39">
        <f t="shared" si="16"/>
        <v>2.4735068252023402</v>
      </c>
      <c r="O41" s="173">
        <f t="shared" si="17"/>
        <v>2.7646421848676734</v>
      </c>
      <c r="P41" s="64">
        <f t="shared" si="8"/>
        <v>0.11770145798628127</v>
      </c>
    </row>
    <row r="42" spans="1:16" ht="20.100000000000001" customHeight="1" x14ac:dyDescent="0.25">
      <c r="A42" s="44" t="s">
        <v>189</v>
      </c>
      <c r="B42" s="24">
        <v>1701.6800000000003</v>
      </c>
      <c r="C42" s="160">
        <v>1920.34</v>
      </c>
      <c r="D42" s="309">
        <f t="shared" si="11"/>
        <v>4.2975037970105781E-2</v>
      </c>
      <c r="E42" s="259">
        <f t="shared" si="12"/>
        <v>4.6322924581780472E-2</v>
      </c>
      <c r="F42" s="64">
        <f t="shared" si="18"/>
        <v>0.12849654459122725</v>
      </c>
      <c r="H42" s="24">
        <v>733.00900000000001</v>
      </c>
      <c r="I42" s="160">
        <v>867.90899999999988</v>
      </c>
      <c r="J42" s="309">
        <f t="shared" si="13"/>
        <v>6.9757770306375588E-2</v>
      </c>
      <c r="K42" s="259">
        <f t="shared" si="14"/>
        <v>7.4190884095875612E-2</v>
      </c>
      <c r="L42" s="64">
        <f t="shared" si="15"/>
        <v>0.18403593953143804</v>
      </c>
      <c r="N42" s="39">
        <f t="shared" si="16"/>
        <v>4.3075607634807946</v>
      </c>
      <c r="O42" s="173">
        <f t="shared" si="17"/>
        <v>4.5195590364206337</v>
      </c>
      <c r="P42" s="64">
        <f t="shared" si="8"/>
        <v>4.9215387682315696E-2</v>
      </c>
    </row>
    <row r="43" spans="1:16" ht="20.100000000000001" customHeight="1" x14ac:dyDescent="0.25">
      <c r="A43" s="44" t="s">
        <v>187</v>
      </c>
      <c r="B43" s="24">
        <v>957.91000000000008</v>
      </c>
      <c r="C43" s="160">
        <v>2665.04</v>
      </c>
      <c r="D43" s="309">
        <f t="shared" si="11"/>
        <v>2.4191515809049897E-2</v>
      </c>
      <c r="E43" s="259">
        <f t="shared" si="12"/>
        <v>6.4286765326675599E-2</v>
      </c>
      <c r="F43" s="64">
        <f t="shared" si="18"/>
        <v>1.7821402845778829</v>
      </c>
      <c r="H43" s="24">
        <v>305.78399999999999</v>
      </c>
      <c r="I43" s="160">
        <v>786.41800000000001</v>
      </c>
      <c r="J43" s="309">
        <f t="shared" si="13"/>
        <v>2.9100338516122929E-2</v>
      </c>
      <c r="K43" s="259">
        <f t="shared" si="14"/>
        <v>6.7224843490400851E-2</v>
      </c>
      <c r="L43" s="64">
        <f t="shared" si="15"/>
        <v>1.5718088585406693</v>
      </c>
      <c r="N43" s="39">
        <f t="shared" si="16"/>
        <v>3.1921996847302978</v>
      </c>
      <c r="O43" s="173">
        <f t="shared" si="17"/>
        <v>2.9508675291928075</v>
      </c>
      <c r="P43" s="64">
        <f t="shared" si="8"/>
        <v>-7.5600582473549102E-2</v>
      </c>
    </row>
    <row r="44" spans="1:16" ht="20.100000000000001" customHeight="1" x14ac:dyDescent="0.25">
      <c r="A44" s="44" t="s">
        <v>186</v>
      </c>
      <c r="B44" s="24">
        <v>2840.27</v>
      </c>
      <c r="C44" s="160">
        <v>2496.7399999999993</v>
      </c>
      <c r="D44" s="309">
        <f t="shared" si="11"/>
        <v>7.1729532635602652E-2</v>
      </c>
      <c r="E44" s="259">
        <f t="shared" si="12"/>
        <v>6.0226990387282742E-2</v>
      </c>
      <c r="F44" s="64">
        <f t="shared" si="18"/>
        <v>-0.12094976886000297</v>
      </c>
      <c r="H44" s="24">
        <v>766.25</v>
      </c>
      <c r="I44" s="160">
        <v>755.00100000000009</v>
      </c>
      <c r="J44" s="309">
        <f t="shared" si="13"/>
        <v>7.2921194006158582E-2</v>
      </c>
      <c r="K44" s="259">
        <f t="shared" si="14"/>
        <v>6.4539245108957505E-2</v>
      </c>
      <c r="L44" s="64">
        <f t="shared" si="15"/>
        <v>-1.4680587275693194E-2</v>
      </c>
      <c r="N44" s="39">
        <f t="shared" si="16"/>
        <v>2.697806898639918</v>
      </c>
      <c r="O44" s="173">
        <f t="shared" si="17"/>
        <v>3.0239472271842494</v>
      </c>
      <c r="P44" s="64">
        <f t="shared" si="8"/>
        <v>0.12089090909684935</v>
      </c>
    </row>
    <row r="45" spans="1:16" ht="20.100000000000001" customHeight="1" x14ac:dyDescent="0.25">
      <c r="A45" s="44" t="s">
        <v>190</v>
      </c>
      <c r="B45" s="24">
        <v>895.01</v>
      </c>
      <c r="C45" s="160">
        <v>2481.1400000000003</v>
      </c>
      <c r="D45" s="309">
        <f t="shared" si="11"/>
        <v>2.2603009222429818E-2</v>
      </c>
      <c r="E45" s="259">
        <f t="shared" si="12"/>
        <v>5.9850683262775768E-2</v>
      </c>
      <c r="F45" s="64">
        <f t="shared" si="18"/>
        <v>1.7721924894693919</v>
      </c>
      <c r="H45" s="24">
        <v>307.42300000000006</v>
      </c>
      <c r="I45" s="160">
        <v>675.952</v>
      </c>
      <c r="J45" s="309">
        <f t="shared" si="13"/>
        <v>2.9256316117396795E-2</v>
      </c>
      <c r="K45" s="259">
        <f t="shared" si="14"/>
        <v>5.7781952354884349E-2</v>
      </c>
      <c r="L45" s="64">
        <f t="shared" si="15"/>
        <v>1.1987684721052096</v>
      </c>
      <c r="N45" s="39">
        <f t="shared" si="16"/>
        <v>3.434855476475124</v>
      </c>
      <c r="O45" s="173">
        <f t="shared" si="17"/>
        <v>2.7243605761867524</v>
      </c>
      <c r="P45" s="64">
        <f t="shared" si="8"/>
        <v>-0.20684855742969632</v>
      </c>
    </row>
    <row r="46" spans="1:16" ht="20.100000000000001" customHeight="1" x14ac:dyDescent="0.25">
      <c r="A46" s="44" t="s">
        <v>184</v>
      </c>
      <c r="B46" s="24">
        <v>1478.98</v>
      </c>
      <c r="C46" s="160">
        <v>1643.06</v>
      </c>
      <c r="D46" s="309">
        <f t="shared" si="11"/>
        <v>3.7350866001261716E-2</v>
      </c>
      <c r="E46" s="259">
        <f t="shared" si="12"/>
        <v>3.9634306666184227E-2</v>
      </c>
      <c r="F46" s="64">
        <f t="shared" si="18"/>
        <v>0.11094132442629374</v>
      </c>
      <c r="H46" s="24">
        <v>478.37700000000001</v>
      </c>
      <c r="I46" s="160">
        <v>664.63800000000003</v>
      </c>
      <c r="J46" s="309">
        <f t="shared" si="13"/>
        <v>4.552537947808695E-2</v>
      </c>
      <c r="K46" s="259">
        <f t="shared" si="14"/>
        <v>5.6814805266121891E-2</v>
      </c>
      <c r="L46" s="64">
        <f t="shared" si="15"/>
        <v>0.38936027442790944</v>
      </c>
      <c r="N46" s="39">
        <f t="shared" si="16"/>
        <v>3.2345062137419034</v>
      </c>
      <c r="O46" s="173">
        <f t="shared" si="17"/>
        <v>4.0451231239273069</v>
      </c>
      <c r="P46" s="64">
        <f t="shared" si="8"/>
        <v>0.25061535103610916</v>
      </c>
    </row>
    <row r="47" spans="1:16" ht="20.100000000000001" customHeight="1" x14ac:dyDescent="0.25">
      <c r="A47" s="44" t="s">
        <v>183</v>
      </c>
      <c r="B47" s="24">
        <v>1535.02</v>
      </c>
      <c r="C47" s="160">
        <v>1513.2000000000003</v>
      </c>
      <c r="D47" s="309">
        <f t="shared" si="11"/>
        <v>3.876612687748094E-2</v>
      </c>
      <c r="E47" s="259">
        <f t="shared" si="12"/>
        <v>3.6501791077179158E-2</v>
      </c>
      <c r="F47" s="64">
        <f t="shared" si="18"/>
        <v>-1.4214798504253827E-2</v>
      </c>
      <c r="H47" s="24">
        <v>499.62799999999999</v>
      </c>
      <c r="I47" s="160">
        <v>526.11599999999999</v>
      </c>
      <c r="J47" s="309">
        <f t="shared" si="13"/>
        <v>4.7547758980631648E-2</v>
      </c>
      <c r="K47" s="259">
        <f t="shared" si="14"/>
        <v>4.4973621862413798E-2</v>
      </c>
      <c r="L47" s="64">
        <f t="shared" si="15"/>
        <v>5.3015443489956529E-2</v>
      </c>
      <c r="N47" s="39">
        <f t="shared" si="16"/>
        <v>3.2548631288191681</v>
      </c>
      <c r="O47" s="173">
        <f t="shared" si="17"/>
        <v>3.4768437747819187</v>
      </c>
      <c r="P47" s="64">
        <f t="shared" si="8"/>
        <v>6.8199686800127612E-2</v>
      </c>
    </row>
    <row r="48" spans="1:16" ht="20.100000000000001" customHeight="1" x14ac:dyDescent="0.25">
      <c r="A48" s="44" t="s">
        <v>194</v>
      </c>
      <c r="B48" s="24">
        <v>886.54999999999984</v>
      </c>
      <c r="C48" s="160">
        <v>1041.3399999999999</v>
      </c>
      <c r="D48" s="309">
        <f t="shared" si="11"/>
        <v>2.238935634925325E-2</v>
      </c>
      <c r="E48" s="259">
        <f t="shared" si="12"/>
        <v>2.5119465450905189E-2</v>
      </c>
      <c r="F48" s="64">
        <f t="shared" si="18"/>
        <v>0.17459816141221601</v>
      </c>
      <c r="H48" s="24">
        <v>270.05499999999995</v>
      </c>
      <c r="I48" s="160">
        <v>330.26899999999995</v>
      </c>
      <c r="J48" s="309">
        <f t="shared" si="13"/>
        <v>2.5700141007938861E-2</v>
      </c>
      <c r="K48" s="259">
        <f t="shared" si="14"/>
        <v>2.8232163855266789E-2</v>
      </c>
      <c r="L48" s="64">
        <f t="shared" si="15"/>
        <v>0.22296939512321567</v>
      </c>
      <c r="N48" s="39">
        <f t="shared" si="16"/>
        <v>3.0461338897975301</v>
      </c>
      <c r="O48" s="173">
        <f t="shared" si="17"/>
        <v>3.1715770065492537</v>
      </c>
      <c r="P48" s="64">
        <f t="shared" si="8"/>
        <v>4.1181090946748086E-2</v>
      </c>
    </row>
    <row r="49" spans="1:16" ht="20.100000000000001" customHeight="1" x14ac:dyDescent="0.25">
      <c r="A49" s="44" t="s">
        <v>188</v>
      </c>
      <c r="B49" s="24">
        <v>376.98</v>
      </c>
      <c r="C49" s="160">
        <v>527.23</v>
      </c>
      <c r="D49" s="309">
        <f t="shared" si="11"/>
        <v>9.520432639491842E-3</v>
      </c>
      <c r="E49" s="259">
        <f t="shared" si="12"/>
        <v>1.2717974695758106E-2</v>
      </c>
      <c r="F49" s="64">
        <f t="shared" si="18"/>
        <v>0.39856225794471856</v>
      </c>
      <c r="H49" s="24">
        <v>146.10899999999998</v>
      </c>
      <c r="I49" s="160">
        <v>257.911</v>
      </c>
      <c r="J49" s="309">
        <f t="shared" si="13"/>
        <v>1.3904656097939084E-2</v>
      </c>
      <c r="K49" s="259">
        <f t="shared" si="14"/>
        <v>2.204683337544763E-2</v>
      </c>
      <c r="L49" s="64">
        <f t="shared" si="15"/>
        <v>0.76519584693619169</v>
      </c>
      <c r="N49" s="39">
        <f t="shared" si="16"/>
        <v>3.8757759032309398</v>
      </c>
      <c r="O49" s="173">
        <f t="shared" si="17"/>
        <v>4.8918119226902865</v>
      </c>
      <c r="P49" s="64">
        <f t="shared" si="8"/>
        <v>0.26215035255582109</v>
      </c>
    </row>
    <row r="50" spans="1:16" ht="20.100000000000001" customHeight="1" x14ac:dyDescent="0.25">
      <c r="A50" s="44" t="s">
        <v>195</v>
      </c>
      <c r="B50" s="24">
        <v>129.74999999999997</v>
      </c>
      <c r="C50" s="160">
        <v>1449.6399999999999</v>
      </c>
      <c r="D50" s="309">
        <f t="shared" si="11"/>
        <v>3.2767683563426869E-3</v>
      </c>
      <c r="E50" s="259">
        <f t="shared" si="12"/>
        <v>3.4968580767328825E-2</v>
      </c>
      <c r="F50" s="64">
        <f t="shared" si="18"/>
        <v>10.172562620423893</v>
      </c>
      <c r="H50" s="24">
        <v>41.440999999999995</v>
      </c>
      <c r="I50" s="160">
        <v>215.52600000000001</v>
      </c>
      <c r="J50" s="309">
        <f t="shared" si="13"/>
        <v>3.9437875377608062E-3</v>
      </c>
      <c r="K50" s="259">
        <f t="shared" si="14"/>
        <v>1.8423664791640242E-2</v>
      </c>
      <c r="L50" s="64">
        <f t="shared" si="15"/>
        <v>4.2007914866919238</v>
      </c>
      <c r="N50" s="39">
        <f t="shared" si="16"/>
        <v>3.1939113680154145</v>
      </c>
      <c r="O50" s="173">
        <f t="shared" si="17"/>
        <v>1.4867553323583786</v>
      </c>
      <c r="P50" s="64">
        <f t="shared" si="8"/>
        <v>-0.53450325915518537</v>
      </c>
    </row>
    <row r="51" spans="1:16" ht="20.100000000000001" customHeight="1" x14ac:dyDescent="0.25">
      <c r="A51" s="44" t="s">
        <v>191</v>
      </c>
      <c r="B51" s="24">
        <v>20.870000000000005</v>
      </c>
      <c r="C51" s="160">
        <v>596.53000000000009</v>
      </c>
      <c r="D51" s="309">
        <f t="shared" si="11"/>
        <v>5.270609294556601E-4</v>
      </c>
      <c r="E51" s="259">
        <f t="shared" si="12"/>
        <v>1.4389646729625748E-2</v>
      </c>
      <c r="F51" s="64">
        <f t="shared" si="18"/>
        <v>27.583133684714898</v>
      </c>
      <c r="H51" s="24">
        <v>10.842000000000001</v>
      </c>
      <c r="I51" s="160">
        <v>188.52500000000001</v>
      </c>
      <c r="J51" s="309">
        <f t="shared" si="13"/>
        <v>1.0317932599213982E-3</v>
      </c>
      <c r="K51" s="259">
        <f t="shared" si="14"/>
        <v>1.6115556382264674E-2</v>
      </c>
      <c r="L51" s="64">
        <f t="shared" si="15"/>
        <v>16.388396974727907</v>
      </c>
      <c r="N51" s="39">
        <f t="shared" si="16"/>
        <v>5.1950167704839476</v>
      </c>
      <c r="O51" s="173">
        <f t="shared" si="17"/>
        <v>3.1603607530216413</v>
      </c>
      <c r="P51" s="64">
        <f t="shared" si="8"/>
        <v>-0.39165533189852736</v>
      </c>
    </row>
    <row r="52" spans="1:16" ht="20.100000000000001" customHeight="1" x14ac:dyDescent="0.25">
      <c r="A52" s="44" t="s">
        <v>196</v>
      </c>
      <c r="B52" s="24">
        <v>154.06</v>
      </c>
      <c r="C52" s="160">
        <v>274.03999999999996</v>
      </c>
      <c r="D52" s="309">
        <f t="shared" si="11"/>
        <v>3.8907046857661227E-3</v>
      </c>
      <c r="E52" s="259">
        <f t="shared" si="12"/>
        <v>6.6104618205063267E-3</v>
      </c>
      <c r="F52" s="64">
        <f t="shared" si="18"/>
        <v>0.77878748539530029</v>
      </c>
      <c r="H52" s="24">
        <v>63.249000000000002</v>
      </c>
      <c r="I52" s="160">
        <v>111.38899999999998</v>
      </c>
      <c r="J52" s="309">
        <f t="shared" si="13"/>
        <v>6.0191746814949746E-3</v>
      </c>
      <c r="K52" s="259">
        <f t="shared" si="14"/>
        <v>9.5217913266891895E-3</v>
      </c>
      <c r="L52" s="64">
        <f t="shared" si="15"/>
        <v>0.76111875286565756</v>
      </c>
      <c r="N52" s="39">
        <f t="shared" si="16"/>
        <v>4.1054783850447878</v>
      </c>
      <c r="O52" s="173">
        <f t="shared" si="17"/>
        <v>4.0646985841482994</v>
      </c>
      <c r="P52" s="64">
        <f t="shared" si="8"/>
        <v>-9.93302048429698E-3</v>
      </c>
    </row>
    <row r="53" spans="1:16" ht="20.100000000000001" customHeight="1" x14ac:dyDescent="0.25">
      <c r="A53" s="44" t="s">
        <v>198</v>
      </c>
      <c r="B53" s="24">
        <v>175.45999999999998</v>
      </c>
      <c r="C53" s="160">
        <v>248.16</v>
      </c>
      <c r="D53" s="309">
        <f t="shared" si="11"/>
        <v>4.4311504878912361E-3</v>
      </c>
      <c r="E53" s="259">
        <f t="shared" si="12"/>
        <v>5.9861779498498399E-3</v>
      </c>
      <c r="F53" s="64">
        <f t="shared" si="18"/>
        <v>0.41433945058702853</v>
      </c>
      <c r="H53" s="24">
        <v>47.847000000000001</v>
      </c>
      <c r="I53" s="160">
        <v>71.368000000000009</v>
      </c>
      <c r="J53" s="309">
        <f t="shared" si="13"/>
        <v>4.5534229946005474E-3</v>
      </c>
      <c r="K53" s="259">
        <f t="shared" si="14"/>
        <v>6.1007029724941811E-3</v>
      </c>
      <c r="L53" s="64">
        <f t="shared" si="15"/>
        <v>0.49158776934813064</v>
      </c>
      <c r="N53" s="39">
        <f t="shared" si="16"/>
        <v>2.7269463125498694</v>
      </c>
      <c r="O53" s="173">
        <f t="shared" si="17"/>
        <v>2.8758865248226955</v>
      </c>
      <c r="P53" s="64">
        <f t="shared" si="8"/>
        <v>5.4617948137584499E-2</v>
      </c>
    </row>
    <row r="54" spans="1:16" ht="20.100000000000001" customHeight="1" x14ac:dyDescent="0.25">
      <c r="A54" s="44" t="s">
        <v>199</v>
      </c>
      <c r="B54" s="24">
        <v>14.56</v>
      </c>
      <c r="C54" s="160">
        <v>129.72</v>
      </c>
      <c r="D54" s="309">
        <f t="shared" si="11"/>
        <v>3.6770518125895594E-4</v>
      </c>
      <c r="E54" s="259">
        <f t="shared" si="12"/>
        <v>3.1291384737851436E-3</v>
      </c>
      <c r="F54" s="64">
        <f>(C54-B54)/B54</f>
        <v>7.9093406593406588</v>
      </c>
      <c r="H54" s="24">
        <v>8.2889999999999997</v>
      </c>
      <c r="I54" s="160">
        <v>61.756999999999991</v>
      </c>
      <c r="J54" s="309">
        <f t="shared" si="13"/>
        <v>7.8883364060952491E-4</v>
      </c>
      <c r="K54" s="259">
        <f t="shared" si="14"/>
        <v>5.2791322927968143E-3</v>
      </c>
      <c r="L54" s="64">
        <f t="shared" si="15"/>
        <v>6.4504765351670876</v>
      </c>
      <c r="N54" s="39">
        <f t="shared" si="16"/>
        <v>5.6929945054945055</v>
      </c>
      <c r="O54" s="173">
        <f t="shared" si="17"/>
        <v>4.7607924761023739</v>
      </c>
      <c r="P54" s="64">
        <f t="shared" si="8"/>
        <v>-0.16374546444624727</v>
      </c>
    </row>
    <row r="55" spans="1:16" ht="20.100000000000001" customHeight="1" x14ac:dyDescent="0.25">
      <c r="A55" s="44" t="s">
        <v>200</v>
      </c>
      <c r="B55" s="24">
        <v>67.55</v>
      </c>
      <c r="C55" s="160">
        <v>126.61999999999999</v>
      </c>
      <c r="D55" s="309">
        <f t="shared" si="11"/>
        <v>1.7059399034369828E-3</v>
      </c>
      <c r="E55" s="259">
        <f t="shared" si="12"/>
        <v>3.0543594939151622E-3</v>
      </c>
      <c r="F55" s="64">
        <f>(C55-B55)/B55</f>
        <v>0.87446336047372308</v>
      </c>
      <c r="H55" s="24">
        <v>23.449000000000002</v>
      </c>
      <c r="I55" s="160">
        <v>41.649000000000001</v>
      </c>
      <c r="J55" s="309">
        <f t="shared" si="13"/>
        <v>2.2315550776514357E-3</v>
      </c>
      <c r="K55" s="259">
        <f t="shared" si="14"/>
        <v>3.5602535884627579E-3</v>
      </c>
      <c r="L55" s="64">
        <f t="shared" si="15"/>
        <v>0.7761525011727578</v>
      </c>
      <c r="N55" s="39">
        <f t="shared" ref="N55:N56" si="19">(H55/B55)*10</f>
        <v>3.471354552183568</v>
      </c>
      <c r="O55" s="173">
        <f t="shared" ref="O55:O56" si="20">(I55/C55)*10</f>
        <v>3.2892907913441798</v>
      </c>
      <c r="P55" s="64">
        <f t="shared" ref="P55:P56" si="21">(O55-N55)/N55</f>
        <v>-5.2447469165852169E-2</v>
      </c>
    </row>
    <row r="56" spans="1:16" ht="20.100000000000001" customHeight="1" x14ac:dyDescent="0.25">
      <c r="A56" s="44" t="s">
        <v>193</v>
      </c>
      <c r="B56" s="24">
        <v>70.11999999999999</v>
      </c>
      <c r="C56" s="160">
        <v>128.47</v>
      </c>
      <c r="D56" s="309">
        <f t="shared" si="11"/>
        <v>1.770843908645466E-3</v>
      </c>
      <c r="E56" s="259">
        <f t="shared" si="12"/>
        <v>3.0989856593214415E-3</v>
      </c>
      <c r="F56" s="64">
        <f t="shared" si="18"/>
        <v>0.83214489446662887</v>
      </c>
      <c r="H56" s="24">
        <v>18.491</v>
      </c>
      <c r="I56" s="160">
        <v>35.569999999999993</v>
      </c>
      <c r="J56" s="309">
        <f t="shared" si="13"/>
        <v>1.7597204546399717E-3</v>
      </c>
      <c r="K56" s="259">
        <f t="shared" si="14"/>
        <v>3.040606500555122E-3</v>
      </c>
      <c r="L56" s="64">
        <f t="shared" si="15"/>
        <v>0.92363852685090009</v>
      </c>
      <c r="N56" s="39">
        <f t="shared" si="19"/>
        <v>2.6370507701083863</v>
      </c>
      <c r="O56" s="173">
        <f t="shared" si="20"/>
        <v>2.7687397836070673</v>
      </c>
      <c r="P56" s="64">
        <f t="shared" si="21"/>
        <v>4.9937989435549779E-2</v>
      </c>
    </row>
    <row r="57" spans="1:16" ht="20.100000000000001" customHeight="1" x14ac:dyDescent="0.25">
      <c r="A57" s="44" t="s">
        <v>202</v>
      </c>
      <c r="B57" s="24">
        <v>52.21</v>
      </c>
      <c r="C57" s="160">
        <v>49.16</v>
      </c>
      <c r="D57" s="309">
        <f t="shared" si="11"/>
        <v>1.3185362303248687E-3</v>
      </c>
      <c r="E57" s="259">
        <f t="shared" si="12"/>
        <v>1.185849887228474E-3</v>
      </c>
      <c r="F57" s="64">
        <f t="shared" ref="F57:F58" si="22">(C57-B57)/B57</f>
        <v>-5.8417927600076691E-2</v>
      </c>
      <c r="H57" s="24">
        <v>21.289000000000001</v>
      </c>
      <c r="I57" s="160">
        <v>22.216999999999999</v>
      </c>
      <c r="J57" s="309">
        <f t="shared" si="13"/>
        <v>2.025995822769475E-3</v>
      </c>
      <c r="K57" s="259">
        <f t="shared" si="14"/>
        <v>1.8991609396354556E-3</v>
      </c>
      <c r="L57" s="64">
        <f t="shared" si="15"/>
        <v>4.3590586687960786E-2</v>
      </c>
      <c r="N57" s="39">
        <f t="shared" si="16"/>
        <v>4.0775713464853478</v>
      </c>
      <c r="O57" s="173">
        <f t="shared" si="17"/>
        <v>4.5193246541903989</v>
      </c>
      <c r="P57" s="64">
        <f t="shared" ref="P57:P58" si="23">(O57-N57)/N57</f>
        <v>0.10833735823796663</v>
      </c>
    </row>
    <row r="58" spans="1:16" ht="20.100000000000001" customHeight="1" x14ac:dyDescent="0.25">
      <c r="A58" s="44" t="s">
        <v>216</v>
      </c>
      <c r="B58" s="24">
        <v>19.07</v>
      </c>
      <c r="C58" s="160">
        <v>66.190000000000012</v>
      </c>
      <c r="D58" s="309">
        <f t="shared" si="11"/>
        <v>4.8160287133298691E-4</v>
      </c>
      <c r="E58" s="259">
        <f t="shared" si="12"/>
        <v>1.5966518314819511E-3</v>
      </c>
      <c r="F58" s="64">
        <f t="shared" si="22"/>
        <v>2.470896696381752</v>
      </c>
      <c r="H58" s="24">
        <v>8.8970000000000002</v>
      </c>
      <c r="I58" s="160">
        <v>14.849999999999998</v>
      </c>
      <c r="J58" s="309">
        <f t="shared" si="13"/>
        <v>8.4669476420592873E-4</v>
      </c>
      <c r="K58" s="259">
        <f t="shared" si="14"/>
        <v>1.2694126098747136E-3</v>
      </c>
      <c r="L58" s="64">
        <f t="shared" si="15"/>
        <v>0.66910194447566562</v>
      </c>
      <c r="N58" s="39">
        <f t="shared" si="16"/>
        <v>4.6654431043523861</v>
      </c>
      <c r="O58" s="173">
        <f t="shared" si="17"/>
        <v>2.2435413204411536</v>
      </c>
      <c r="P58" s="64">
        <f t="shared" si="23"/>
        <v>-0.51911506147226261</v>
      </c>
    </row>
    <row r="59" spans="1:16" ht="20.100000000000001" customHeight="1" x14ac:dyDescent="0.25">
      <c r="A59" s="44" t="s">
        <v>197</v>
      </c>
      <c r="B59" s="24">
        <v>40.58</v>
      </c>
      <c r="C59" s="160">
        <v>28.000000000000004</v>
      </c>
      <c r="D59" s="309">
        <f t="shared" si="11"/>
        <v>1.0248266658989306E-3</v>
      </c>
      <c r="E59" s="259">
        <f t="shared" si="12"/>
        <v>6.7542304398692595E-4</v>
      </c>
      <c r="F59" s="64">
        <f t="shared" ref="F59:F60" si="24">(C59-B59)/B59</f>
        <v>-0.31000492853622463</v>
      </c>
      <c r="H59" s="24">
        <v>18.686999999999998</v>
      </c>
      <c r="I59" s="160">
        <v>11.645999999999999</v>
      </c>
      <c r="J59" s="309">
        <f t="shared" si="13"/>
        <v>1.7783730536940754E-3</v>
      </c>
      <c r="K59" s="259">
        <f t="shared" si="14"/>
        <v>9.955272225320483E-4</v>
      </c>
      <c r="L59" s="64">
        <f t="shared" si="15"/>
        <v>-0.37678600096323644</v>
      </c>
      <c r="N59" s="39">
        <f t="shared" si="16"/>
        <v>4.6049778215869885</v>
      </c>
      <c r="O59" s="173">
        <f t="shared" si="17"/>
        <v>4.1592857142857129</v>
      </c>
      <c r="P59" s="64">
        <f t="shared" ref="P59" si="25">(O59-N59)/N59</f>
        <v>-9.6784854253147992E-2</v>
      </c>
    </row>
    <row r="60" spans="1:16" ht="20.100000000000001" customHeight="1" x14ac:dyDescent="0.25">
      <c r="A60" s="44" t="s">
        <v>214</v>
      </c>
      <c r="B60" s="24">
        <v>7.68</v>
      </c>
      <c r="C60" s="160">
        <v>21.82</v>
      </c>
      <c r="D60" s="309">
        <f t="shared" si="11"/>
        <v>1.9395438132340531E-4</v>
      </c>
      <c r="E60" s="259">
        <f t="shared" si="12"/>
        <v>5.2634752927838298E-4</v>
      </c>
      <c r="F60" s="64">
        <f t="shared" si="24"/>
        <v>1.8411458333333335</v>
      </c>
      <c r="H60" s="24">
        <v>4.4110000000000005</v>
      </c>
      <c r="I60" s="160">
        <v>11.202999999999999</v>
      </c>
      <c r="J60" s="309">
        <f t="shared" si="13"/>
        <v>4.1977864503904149E-4</v>
      </c>
      <c r="K60" s="259">
        <f t="shared" si="14"/>
        <v>9.5765855006238508E-4</v>
      </c>
      <c r="L60" s="64">
        <f t="shared" si="15"/>
        <v>1.5397868963953747</v>
      </c>
      <c r="N60" s="39">
        <f t="shared" ref="N60" si="26">(H60/B60)*10</f>
        <v>5.7434895833333339</v>
      </c>
      <c r="O60" s="173">
        <f t="shared" ref="O60" si="27">(I60/C60)*10</f>
        <v>5.1342804766269481</v>
      </c>
      <c r="P60" s="64">
        <f t="shared" ref="P60" si="28">(O60-N60)/N60</f>
        <v>-0.10606950667660492</v>
      </c>
    </row>
    <row r="61" spans="1:16" ht="20.100000000000001" customHeight="1" thickBot="1" x14ac:dyDescent="0.3">
      <c r="A61" s="13" t="s">
        <v>17</v>
      </c>
      <c r="B61" s="24">
        <f>B62-SUM(B39:B60)</f>
        <v>20.019999999982247</v>
      </c>
      <c r="C61" s="160">
        <f>C62-SUM(C39:C60)</f>
        <v>25.349999999983993</v>
      </c>
      <c r="D61" s="309">
        <f t="shared" si="11"/>
        <v>5.0559462423061603E-4</v>
      </c>
      <c r="E61" s="259">
        <f t="shared" si="12"/>
        <v>6.1149907732349141E-4</v>
      </c>
      <c r="F61" s="64">
        <f t="shared" si="18"/>
        <v>0.26623376623408956</v>
      </c>
      <c r="H61" s="24">
        <f>H62-SUM(H39:H60)</f>
        <v>10.142999999996391</v>
      </c>
      <c r="I61" s="160">
        <f>I62-SUM(I39:I60)</f>
        <v>12.627000000000407</v>
      </c>
      <c r="J61" s="309">
        <f t="shared" si="13"/>
        <v>9.6527200104953121E-4</v>
      </c>
      <c r="K61" s="259">
        <f t="shared" si="14"/>
        <v>1.0793853888813824E-3</v>
      </c>
      <c r="L61" s="64">
        <f t="shared" si="15"/>
        <v>0.24489795918415658</v>
      </c>
      <c r="N61" s="39">
        <f t="shared" si="16"/>
        <v>5.066433566436257</v>
      </c>
      <c r="O61" s="173">
        <f t="shared" si="17"/>
        <v>4.981065088760702</v>
      </c>
      <c r="P61" s="64">
        <f t="shared" si="8"/>
        <v>-1.6849816849686519E-2</v>
      </c>
    </row>
    <row r="62" spans="1:16" ht="26.25" customHeight="1" thickBot="1" x14ac:dyDescent="0.3">
      <c r="A62" s="17" t="s">
        <v>18</v>
      </c>
      <c r="B62" s="46">
        <v>39596.939999999995</v>
      </c>
      <c r="C62" s="171">
        <v>41455.499999999993</v>
      </c>
      <c r="D62" s="315">
        <f>SUM(D39:D61)</f>
        <v>0.99999999999999989</v>
      </c>
      <c r="E62" s="316">
        <f>SUM(E39:E61)</f>
        <v>0.99999999999999967</v>
      </c>
      <c r="F62" s="69">
        <f t="shared" si="18"/>
        <v>4.6936960280264027E-2</v>
      </c>
      <c r="G62" s="2"/>
      <c r="H62" s="46">
        <v>10507.919000000002</v>
      </c>
      <c r="I62" s="171">
        <v>11698.323999999999</v>
      </c>
      <c r="J62" s="315">
        <f>SUM(J39:J61)</f>
        <v>0.99999999999999978</v>
      </c>
      <c r="K62" s="316">
        <f>SUM(K39:K61)</f>
        <v>1.0000000000000002</v>
      </c>
      <c r="L62" s="69">
        <f t="shared" si="15"/>
        <v>0.1132864651887778</v>
      </c>
      <c r="M62" s="2"/>
      <c r="N62" s="34">
        <f t="shared" si="16"/>
        <v>2.653719959168563</v>
      </c>
      <c r="O62" s="166">
        <f t="shared" si="17"/>
        <v>2.8218991448661819</v>
      </c>
      <c r="P62" s="69">
        <f t="shared" si="8"/>
        <v>6.3374880652558058E-2</v>
      </c>
    </row>
    <row r="64" spans="1:16" ht="15.75" thickBot="1" x14ac:dyDescent="0.3"/>
    <row r="65" spans="1:16" x14ac:dyDescent="0.25">
      <c r="A65" s="462" t="s">
        <v>15</v>
      </c>
      <c r="B65" s="455" t="s">
        <v>1</v>
      </c>
      <c r="C65" s="446"/>
      <c r="D65" s="455" t="s">
        <v>105</v>
      </c>
      <c r="E65" s="446"/>
      <c r="F65" s="148" t="s">
        <v>0</v>
      </c>
      <c r="H65" s="465" t="s">
        <v>19</v>
      </c>
      <c r="I65" s="466"/>
      <c r="J65" s="455" t="s">
        <v>105</v>
      </c>
      <c r="K65" s="451"/>
      <c r="L65" s="148" t="s">
        <v>0</v>
      </c>
      <c r="N65" s="445" t="s">
        <v>22</v>
      </c>
      <c r="O65" s="446"/>
      <c r="P65" s="148" t="s">
        <v>0</v>
      </c>
    </row>
    <row r="66" spans="1:16" x14ac:dyDescent="0.25">
      <c r="A66" s="463"/>
      <c r="B66" s="456" t="str">
        <f>B5</f>
        <v>jan-fev</v>
      </c>
      <c r="C66" s="448"/>
      <c r="D66" s="456" t="str">
        <f>B5</f>
        <v>jan-fev</v>
      </c>
      <c r="E66" s="448"/>
      <c r="F66" s="149" t="str">
        <f>F37</f>
        <v>2022/2021</v>
      </c>
      <c r="H66" s="443" t="str">
        <f>B5</f>
        <v>jan-fev</v>
      </c>
      <c r="I66" s="448"/>
      <c r="J66" s="456" t="str">
        <f>B5</f>
        <v>jan-fev</v>
      </c>
      <c r="K66" s="444"/>
      <c r="L66" s="149" t="str">
        <f>L37</f>
        <v>2022/2021</v>
      </c>
      <c r="N66" s="443" t="str">
        <f>B5</f>
        <v>jan-fev</v>
      </c>
      <c r="O66" s="444"/>
      <c r="P66" s="149" t="str">
        <f>P37</f>
        <v>2022/2021</v>
      </c>
    </row>
    <row r="67" spans="1:16" ht="19.5" customHeight="1" thickBot="1" x14ac:dyDescent="0.3">
      <c r="A67" s="464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/>
    </row>
    <row r="68" spans="1:16" ht="20.100000000000001" customHeight="1" x14ac:dyDescent="0.25">
      <c r="A68" s="44" t="s">
        <v>122</v>
      </c>
      <c r="B68" s="45">
        <v>11145.350000000002</v>
      </c>
      <c r="C68" s="167">
        <v>12809.68</v>
      </c>
      <c r="D68" s="309">
        <f>B68/$B$96</f>
        <v>0.19769611876791202</v>
      </c>
      <c r="E68" s="308">
        <f>C68/$C$96</f>
        <v>0.20455464020878189</v>
      </c>
      <c r="F68" s="73">
        <f t="shared" ref="F68:F75" si="29">(C68-B68)/B68</f>
        <v>0.14932954101934867</v>
      </c>
      <c r="H68" s="24">
        <v>3989.7290000000003</v>
      </c>
      <c r="I68" s="167">
        <v>5000.764000000001</v>
      </c>
      <c r="J68" s="307">
        <f>H68/$H$96</f>
        <v>0.20697196361362108</v>
      </c>
      <c r="K68" s="308">
        <f>I68/$I$96</f>
        <v>0.21613121136434452</v>
      </c>
      <c r="L68" s="73">
        <f t="shared" ref="L68:L96" si="30">(I68-H68)/H68</f>
        <v>0.25340944209493943</v>
      </c>
      <c r="N68" s="48">
        <f t="shared" ref="N68:N96" si="31">(H68/B68)*10</f>
        <v>3.5797251768674827</v>
      </c>
      <c r="O68" s="169">
        <f t="shared" ref="O68:O96" si="32">(I68/C68)*10</f>
        <v>3.9038945547429766</v>
      </c>
      <c r="P68" s="73">
        <f t="shared" si="8"/>
        <v>9.055705727643748E-2</v>
      </c>
    </row>
    <row r="69" spans="1:16" ht="20.100000000000001" customHeight="1" x14ac:dyDescent="0.25">
      <c r="A69" s="44" t="s">
        <v>119</v>
      </c>
      <c r="B69" s="24">
        <v>13297.410000000002</v>
      </c>
      <c r="C69" s="160">
        <v>13542.550000000001</v>
      </c>
      <c r="D69" s="309">
        <f t="shared" ref="D69:D95" si="33">B69/$B$96</f>
        <v>0.23586933982922212</v>
      </c>
      <c r="E69" s="259">
        <f t="shared" ref="E69:E95" si="34">C69/$C$96</f>
        <v>0.2162576616089894</v>
      </c>
      <c r="F69" s="64">
        <f t="shared" si="29"/>
        <v>1.8435168953954147E-2</v>
      </c>
      <c r="H69" s="24">
        <v>3905.4700000000003</v>
      </c>
      <c r="I69" s="160">
        <v>4594.4369999999999</v>
      </c>
      <c r="J69" s="258">
        <f t="shared" ref="J69:J96" si="35">H69/$H$96</f>
        <v>0.20260092721437689</v>
      </c>
      <c r="K69" s="259">
        <f t="shared" ref="K69:K96" si="36">I69/$I$96</f>
        <v>0.19856990538788966</v>
      </c>
      <c r="L69" s="64">
        <f t="shared" si="30"/>
        <v>0.17641077770409186</v>
      </c>
      <c r="N69" s="47">
        <f t="shared" si="31"/>
        <v>2.9370155541567868</v>
      </c>
      <c r="O69" s="163">
        <f t="shared" si="32"/>
        <v>3.3925937138869706</v>
      </c>
      <c r="P69" s="64">
        <f t="shared" si="8"/>
        <v>0.15511601873725167</v>
      </c>
    </row>
    <row r="70" spans="1:16" ht="20.100000000000001" customHeight="1" x14ac:dyDescent="0.25">
      <c r="A70" s="44" t="s">
        <v>121</v>
      </c>
      <c r="B70" s="24">
        <v>11620.91</v>
      </c>
      <c r="C70" s="160">
        <v>11352.100000000002</v>
      </c>
      <c r="D70" s="309">
        <f t="shared" si="33"/>
        <v>0.20613159780098569</v>
      </c>
      <c r="E70" s="259">
        <f t="shared" si="34"/>
        <v>0.18127890244831357</v>
      </c>
      <c r="F70" s="64">
        <f t="shared" si="29"/>
        <v>-2.3131579196465482E-2</v>
      </c>
      <c r="H70" s="24">
        <v>4355.71</v>
      </c>
      <c r="I70" s="160">
        <v>4052.8840000000005</v>
      </c>
      <c r="J70" s="258">
        <f t="shared" si="35"/>
        <v>0.22595766570398276</v>
      </c>
      <c r="K70" s="259">
        <f t="shared" si="36"/>
        <v>0.17516418060103814</v>
      </c>
      <c r="L70" s="64">
        <f t="shared" si="30"/>
        <v>-6.9523912289844725E-2</v>
      </c>
      <c r="N70" s="47">
        <f t="shared" si="31"/>
        <v>3.7481660214217305</v>
      </c>
      <c r="O70" s="163">
        <f t="shared" si="32"/>
        <v>3.5701623488165186</v>
      </c>
      <c r="P70" s="64">
        <f t="shared" si="8"/>
        <v>-4.7490871959212914E-2</v>
      </c>
    </row>
    <row r="71" spans="1:16" ht="20.100000000000001" customHeight="1" x14ac:dyDescent="0.25">
      <c r="A71" s="44" t="s">
        <v>123</v>
      </c>
      <c r="B71" s="24">
        <v>5654.63</v>
      </c>
      <c r="C71" s="160">
        <v>5802.87</v>
      </c>
      <c r="D71" s="309">
        <f t="shared" si="33"/>
        <v>0.1003017764420676</v>
      </c>
      <c r="E71" s="259">
        <f t="shared" si="34"/>
        <v>9.2664608719994102E-2</v>
      </c>
      <c r="F71" s="64">
        <f t="shared" si="29"/>
        <v>2.6215685199562088E-2</v>
      </c>
      <c r="H71" s="24">
        <v>2025.35</v>
      </c>
      <c r="I71" s="160">
        <v>2555.3250000000003</v>
      </c>
      <c r="J71" s="258">
        <f t="shared" si="35"/>
        <v>0.10506745358014226</v>
      </c>
      <c r="K71" s="259">
        <f t="shared" si="36"/>
        <v>0.11044022226995587</v>
      </c>
      <c r="L71" s="64">
        <f t="shared" si="30"/>
        <v>0.26167082232700539</v>
      </c>
      <c r="N71" s="47">
        <f t="shared" si="31"/>
        <v>3.5817551280985667</v>
      </c>
      <c r="O71" s="163">
        <f t="shared" si="32"/>
        <v>4.4035537587435183</v>
      </c>
      <c r="P71" s="64">
        <f t="shared" si="8"/>
        <v>0.22944020494254638</v>
      </c>
    </row>
    <row r="72" spans="1:16" ht="20.100000000000001" customHeight="1" x14ac:dyDescent="0.25">
      <c r="A72" s="44" t="s">
        <v>120</v>
      </c>
      <c r="B72" s="24">
        <v>3657.9700000000003</v>
      </c>
      <c r="C72" s="160">
        <v>6620.3600000000006</v>
      </c>
      <c r="D72" s="309">
        <f t="shared" si="33"/>
        <v>6.4885039192978153E-2</v>
      </c>
      <c r="E72" s="259">
        <f t="shared" si="34"/>
        <v>0.10571890615945218</v>
      </c>
      <c r="F72" s="64">
        <f t="shared" si="29"/>
        <v>0.80984535138341762</v>
      </c>
      <c r="H72" s="24">
        <v>1033.9940000000001</v>
      </c>
      <c r="I72" s="160">
        <v>2199.2520000000004</v>
      </c>
      <c r="J72" s="258">
        <f t="shared" si="35"/>
        <v>5.3639675412716636E-2</v>
      </c>
      <c r="K72" s="259">
        <f t="shared" si="36"/>
        <v>9.5050875997239104E-2</v>
      </c>
      <c r="L72" s="64">
        <f t="shared" si="30"/>
        <v>1.1269485122737657</v>
      </c>
      <c r="N72" s="47">
        <f t="shared" si="31"/>
        <v>2.8266880264190246</v>
      </c>
      <c r="O72" s="163">
        <f t="shared" si="32"/>
        <v>3.3219522805406356</v>
      </c>
      <c r="P72" s="64">
        <f t="shared" ref="P72:P75" si="37">(O72-N72)/N72</f>
        <v>0.17521008667837817</v>
      </c>
    </row>
    <row r="73" spans="1:16" ht="20.100000000000001" customHeight="1" x14ac:dyDescent="0.25">
      <c r="A73" s="44" t="s">
        <v>124</v>
      </c>
      <c r="B73" s="24">
        <v>1073.25</v>
      </c>
      <c r="C73" s="160">
        <v>2379.0899999999997</v>
      </c>
      <c r="D73" s="309">
        <f t="shared" si="33"/>
        <v>1.903729891548148E-2</v>
      </c>
      <c r="E73" s="259">
        <f t="shared" si="34"/>
        <v>3.7991105084148144E-2</v>
      </c>
      <c r="F73" s="64">
        <f t="shared" si="29"/>
        <v>1.2167155835080361</v>
      </c>
      <c r="H73" s="24">
        <v>509.56799999999993</v>
      </c>
      <c r="I73" s="160">
        <v>1121.8880000000001</v>
      </c>
      <c r="J73" s="258">
        <f t="shared" si="35"/>
        <v>2.6434449446231974E-2</v>
      </c>
      <c r="K73" s="259">
        <f t="shared" si="36"/>
        <v>4.848759358672429E-2</v>
      </c>
      <c r="L73" s="64">
        <f t="shared" si="30"/>
        <v>1.2016453152474258</v>
      </c>
      <c r="N73" s="47">
        <f t="shared" si="31"/>
        <v>4.7478965758211036</v>
      </c>
      <c r="O73" s="163">
        <f t="shared" si="32"/>
        <v>4.7156181565220328</v>
      </c>
      <c r="P73" s="64">
        <f t="shared" si="37"/>
        <v>-6.7984672335640716E-3</v>
      </c>
    </row>
    <row r="74" spans="1:16" ht="20.100000000000001" customHeight="1" x14ac:dyDescent="0.25">
      <c r="A74" s="44" t="s">
        <v>128</v>
      </c>
      <c r="B74" s="24">
        <v>1628.1799999999998</v>
      </c>
      <c r="C74" s="160">
        <v>1190.8399999999999</v>
      </c>
      <c r="D74" s="309">
        <f t="shared" si="33"/>
        <v>2.8880642299751815E-2</v>
      </c>
      <c r="E74" s="259">
        <f t="shared" si="34"/>
        <v>1.9016232079663645E-2</v>
      </c>
      <c r="F74" s="64">
        <f t="shared" si="29"/>
        <v>-0.26860666511073711</v>
      </c>
      <c r="H74" s="24">
        <v>447.92299999999994</v>
      </c>
      <c r="I74" s="160">
        <v>381.74700000000001</v>
      </c>
      <c r="J74" s="258">
        <f t="shared" si="35"/>
        <v>2.3236541343460666E-2</v>
      </c>
      <c r="K74" s="259">
        <f t="shared" si="36"/>
        <v>1.6498967266742524E-2</v>
      </c>
      <c r="L74" s="64">
        <f t="shared" si="30"/>
        <v>-0.14773967847152286</v>
      </c>
      <c r="N74" s="47">
        <f t="shared" si="31"/>
        <v>2.7510656069967694</v>
      </c>
      <c r="O74" s="163">
        <f t="shared" si="32"/>
        <v>3.2056951395653495</v>
      </c>
      <c r="P74" s="64">
        <f t="shared" si="37"/>
        <v>0.16525579448644315</v>
      </c>
    </row>
    <row r="75" spans="1:16" ht="20.100000000000001" customHeight="1" x14ac:dyDescent="0.25">
      <c r="A75" s="44" t="s">
        <v>126</v>
      </c>
      <c r="B75" s="24">
        <v>1326.85</v>
      </c>
      <c r="C75" s="160">
        <v>763.65</v>
      </c>
      <c r="D75" s="309">
        <f t="shared" si="33"/>
        <v>2.3535653450739904E-2</v>
      </c>
      <c r="E75" s="259">
        <f t="shared" si="34"/>
        <v>1.2194539675888568E-2</v>
      </c>
      <c r="F75" s="64">
        <f t="shared" si="29"/>
        <v>-0.4244639559859818</v>
      </c>
      <c r="H75" s="24">
        <v>652.58799999999985</v>
      </c>
      <c r="I75" s="160">
        <v>351.26799999999997</v>
      </c>
      <c r="J75" s="258">
        <f t="shared" si="35"/>
        <v>3.3853782998967026E-2</v>
      </c>
      <c r="K75" s="259">
        <f t="shared" si="36"/>
        <v>1.5181675910626965E-2</v>
      </c>
      <c r="L75" s="64">
        <f t="shared" si="30"/>
        <v>-0.46173083170392337</v>
      </c>
      <c r="N75" s="47">
        <f t="shared" si="31"/>
        <v>4.9183253570486487</v>
      </c>
      <c r="O75" s="163">
        <f t="shared" si="32"/>
        <v>4.5998559549531857</v>
      </c>
      <c r="P75" s="64">
        <f t="shared" si="37"/>
        <v>-6.4751593067964033E-2</v>
      </c>
    </row>
    <row r="76" spans="1:16" ht="20.100000000000001" customHeight="1" x14ac:dyDescent="0.25">
      <c r="A76" s="44" t="s">
        <v>207</v>
      </c>
      <c r="B76" s="24">
        <v>507.15</v>
      </c>
      <c r="C76" s="160">
        <v>1586.9499999999998</v>
      </c>
      <c r="D76" s="309">
        <f t="shared" si="33"/>
        <v>8.9958221709633655E-3</v>
      </c>
      <c r="E76" s="259">
        <f t="shared" si="34"/>
        <v>2.5341615581289022E-2</v>
      </c>
      <c r="F76" s="64">
        <f t="shared" ref="F76:F81" si="38">(C76-B76)/B76</f>
        <v>2.1291531105195696</v>
      </c>
      <c r="H76" s="24">
        <v>150.20499999999998</v>
      </c>
      <c r="I76" s="160">
        <v>347.80600000000004</v>
      </c>
      <c r="J76" s="258">
        <f t="shared" si="35"/>
        <v>7.7920640210360024E-3</v>
      </c>
      <c r="K76" s="259">
        <f t="shared" si="36"/>
        <v>1.5032049522790358E-2</v>
      </c>
      <c r="L76" s="64">
        <f t="shared" si="30"/>
        <v>1.3155420924736199</v>
      </c>
      <c r="N76" s="47">
        <f t="shared" si="31"/>
        <v>2.9617470176476384</v>
      </c>
      <c r="O76" s="163">
        <f t="shared" si="32"/>
        <v>2.1916632534106308</v>
      </c>
      <c r="P76" s="64">
        <f t="shared" ref="P76:P81" si="39">(O76-N76)/N76</f>
        <v>-0.26000997372444223</v>
      </c>
    </row>
    <row r="77" spans="1:16" ht="20.100000000000001" customHeight="1" x14ac:dyDescent="0.25">
      <c r="A77" s="44" t="s">
        <v>127</v>
      </c>
      <c r="B77" s="24">
        <v>1307.0199999999998</v>
      </c>
      <c r="C77" s="160">
        <v>1439.85</v>
      </c>
      <c r="D77" s="309">
        <f t="shared" si="33"/>
        <v>2.3183909087829118E-2</v>
      </c>
      <c r="E77" s="259">
        <f t="shared" si="34"/>
        <v>2.2992611736172532E-2</v>
      </c>
      <c r="F77" s="64">
        <f t="shared" si="38"/>
        <v>0.1016281311686127</v>
      </c>
      <c r="H77" s="24">
        <v>323.77599999999995</v>
      </c>
      <c r="I77" s="160">
        <v>335.839</v>
      </c>
      <c r="J77" s="258">
        <f t="shared" si="35"/>
        <v>1.6796267237941163E-2</v>
      </c>
      <c r="K77" s="259">
        <f t="shared" si="36"/>
        <v>1.4514840111109038E-2</v>
      </c>
      <c r="L77" s="64">
        <f t="shared" si="30"/>
        <v>3.7257239573038295E-2</v>
      </c>
      <c r="N77" s="47">
        <f t="shared" si="31"/>
        <v>2.4772076938378911</v>
      </c>
      <c r="O77" s="163">
        <f t="shared" si="32"/>
        <v>2.3324582421780047</v>
      </c>
      <c r="P77" s="64">
        <f t="shared" si="39"/>
        <v>-5.8432505284055858E-2</v>
      </c>
    </row>
    <row r="78" spans="1:16" ht="20.100000000000001" customHeight="1" x14ac:dyDescent="0.25">
      <c r="A78" s="44" t="s">
        <v>125</v>
      </c>
      <c r="B78" s="24">
        <v>1031.8000000000002</v>
      </c>
      <c r="C78" s="160">
        <v>783.43</v>
      </c>
      <c r="D78" s="309">
        <f t="shared" si="33"/>
        <v>1.8302059185645279E-2</v>
      </c>
      <c r="E78" s="259">
        <f t="shared" si="34"/>
        <v>1.2510401647720003E-2</v>
      </c>
      <c r="F78" s="64">
        <f t="shared" si="38"/>
        <v>-0.24071525489435955</v>
      </c>
      <c r="H78" s="24">
        <v>383.36099999999999</v>
      </c>
      <c r="I78" s="160">
        <v>330.61599999999999</v>
      </c>
      <c r="J78" s="258">
        <f t="shared" si="35"/>
        <v>1.9887310376940734E-2</v>
      </c>
      <c r="K78" s="259">
        <f t="shared" si="36"/>
        <v>1.4289103940204759E-2</v>
      </c>
      <c r="L78" s="64">
        <f t="shared" si="30"/>
        <v>-0.13758572207397207</v>
      </c>
      <c r="N78" s="47">
        <f t="shared" si="31"/>
        <v>3.7154584221748395</v>
      </c>
      <c r="O78" s="163">
        <f t="shared" si="32"/>
        <v>4.2201090078245667</v>
      </c>
      <c r="P78" s="64">
        <f t="shared" si="39"/>
        <v>0.13582458160151623</v>
      </c>
    </row>
    <row r="79" spans="1:16" ht="20.100000000000001" customHeight="1" x14ac:dyDescent="0.25">
      <c r="A79" s="44" t="s">
        <v>133</v>
      </c>
      <c r="B79" s="24">
        <v>55.980000000000004</v>
      </c>
      <c r="C79" s="160">
        <v>142.42999999999998</v>
      </c>
      <c r="D79" s="309">
        <f t="shared" si="33"/>
        <v>9.9297274007794398E-4</v>
      </c>
      <c r="E79" s="259">
        <f t="shared" si="34"/>
        <v>2.2744297597548729E-3</v>
      </c>
      <c r="F79" s="64">
        <f t="shared" si="38"/>
        <v>1.5443015362629504</v>
      </c>
      <c r="H79" s="24">
        <v>95.853000000000009</v>
      </c>
      <c r="I79" s="160">
        <v>260.56400000000002</v>
      </c>
      <c r="J79" s="258">
        <f t="shared" si="35"/>
        <v>4.9724890157342569E-3</v>
      </c>
      <c r="K79" s="259">
        <f t="shared" si="36"/>
        <v>1.1261481837163093E-2</v>
      </c>
      <c r="L79" s="64">
        <f t="shared" si="30"/>
        <v>1.7183708386800622</v>
      </c>
      <c r="N79" s="47">
        <f t="shared" si="31"/>
        <v>17.122722400857448</v>
      </c>
      <c r="O79" s="163">
        <f t="shared" si="32"/>
        <v>18.294179596995018</v>
      </c>
      <c r="P79" s="64">
        <f t="shared" si="39"/>
        <v>6.8415358767885404E-2</v>
      </c>
    </row>
    <row r="80" spans="1:16" ht="20.100000000000001" customHeight="1" x14ac:dyDescent="0.25">
      <c r="A80" s="44" t="s">
        <v>134</v>
      </c>
      <c r="B80" s="24">
        <v>523.73</v>
      </c>
      <c r="C80" s="160">
        <v>1063.58</v>
      </c>
      <c r="D80" s="309">
        <f t="shared" si="33"/>
        <v>9.2899180628978496E-3</v>
      </c>
      <c r="E80" s="259">
        <f t="shared" si="34"/>
        <v>1.6984048331672316E-2</v>
      </c>
      <c r="F80" s="64">
        <f t="shared" si="38"/>
        <v>1.0307792182995053</v>
      </c>
      <c r="H80" s="24">
        <v>109.873</v>
      </c>
      <c r="I80" s="160">
        <v>236.92699999999999</v>
      </c>
      <c r="J80" s="258">
        <f t="shared" si="35"/>
        <v>5.6997932837341558E-3</v>
      </c>
      <c r="K80" s="259">
        <f t="shared" si="36"/>
        <v>1.023989924637916E-2</v>
      </c>
      <c r="L80" s="64">
        <f t="shared" si="30"/>
        <v>1.1563714470343032</v>
      </c>
      <c r="N80" s="47">
        <f t="shared" si="31"/>
        <v>2.0978939529910452</v>
      </c>
      <c r="O80" s="163">
        <f t="shared" si="32"/>
        <v>2.2276368491321765</v>
      </c>
      <c r="P80" s="64">
        <f t="shared" si="39"/>
        <v>6.1844353932262432E-2</v>
      </c>
    </row>
    <row r="81" spans="1:16" ht="20.100000000000001" customHeight="1" x14ac:dyDescent="0.25">
      <c r="A81" s="44" t="s">
        <v>130</v>
      </c>
      <c r="B81" s="24">
        <v>348.54999999999995</v>
      </c>
      <c r="C81" s="160">
        <v>274.08000000000004</v>
      </c>
      <c r="D81" s="309">
        <f t="shared" si="33"/>
        <v>6.1825767873198876E-3</v>
      </c>
      <c r="E81" s="259">
        <f t="shared" si="34"/>
        <v>4.376716341737104E-3</v>
      </c>
      <c r="F81" s="64">
        <f t="shared" si="38"/>
        <v>-0.21365657724860113</v>
      </c>
      <c r="H81" s="24">
        <v>203.42000000000002</v>
      </c>
      <c r="I81" s="160">
        <v>182.40800000000004</v>
      </c>
      <c r="J81" s="258">
        <f t="shared" si="35"/>
        <v>1.055265579147927E-2</v>
      </c>
      <c r="K81" s="259">
        <f t="shared" si="36"/>
        <v>7.8836077852398861E-3</v>
      </c>
      <c r="L81" s="64">
        <f t="shared" si="30"/>
        <v>-0.10329367810441437</v>
      </c>
      <c r="N81" s="47">
        <f t="shared" si="31"/>
        <v>5.83617845359346</v>
      </c>
      <c r="O81" s="163">
        <f t="shared" si="32"/>
        <v>6.6552831290134273</v>
      </c>
      <c r="P81" s="64">
        <f t="shared" si="39"/>
        <v>0.14034949101250102</v>
      </c>
    </row>
    <row r="82" spans="1:16" ht="20.100000000000001" customHeight="1" x14ac:dyDescent="0.25">
      <c r="A82" s="44" t="s">
        <v>205</v>
      </c>
      <c r="B82" s="24">
        <v>138.97999999999999</v>
      </c>
      <c r="C82" s="160">
        <v>308.89000000000004</v>
      </c>
      <c r="D82" s="309">
        <f t="shared" si="33"/>
        <v>2.4652259988573177E-3</v>
      </c>
      <c r="E82" s="259">
        <f t="shared" si="34"/>
        <v>4.9325886996467241E-3</v>
      </c>
      <c r="F82" s="64">
        <f t="shared" ref="F82:F93" si="40">(C82-B82)/B82</f>
        <v>1.2225500071952804</v>
      </c>
      <c r="H82" s="24">
        <v>69.720000000000013</v>
      </c>
      <c r="I82" s="160">
        <v>138.21500000000003</v>
      </c>
      <c r="J82" s="258">
        <f t="shared" si="35"/>
        <v>3.6168083855173281E-3</v>
      </c>
      <c r="K82" s="259">
        <f t="shared" si="36"/>
        <v>5.9736023093117123E-3</v>
      </c>
      <c r="L82" s="64">
        <f t="shared" si="30"/>
        <v>0.98242971887550212</v>
      </c>
      <c r="N82" s="47">
        <f t="shared" si="31"/>
        <v>5.0165491437616936</v>
      </c>
      <c r="O82" s="163">
        <f t="shared" si="32"/>
        <v>4.4745702353588666</v>
      </c>
      <c r="P82" s="64">
        <f t="shared" ref="P82:P87" si="41">(O82-N82)/N82</f>
        <v>-0.10803819376050613</v>
      </c>
    </row>
    <row r="83" spans="1:16" ht="20.100000000000001" customHeight="1" x14ac:dyDescent="0.25">
      <c r="A83" s="44" t="s">
        <v>206</v>
      </c>
      <c r="B83" s="24">
        <v>56.97</v>
      </c>
      <c r="C83" s="160">
        <v>333.98</v>
      </c>
      <c r="D83" s="309">
        <f t="shared" si="33"/>
        <v>1.0105333512368786E-3</v>
      </c>
      <c r="E83" s="259">
        <f t="shared" si="34"/>
        <v>5.3332447599728468E-3</v>
      </c>
      <c r="F83" s="64">
        <f t="shared" si="40"/>
        <v>4.8623837107249432</v>
      </c>
      <c r="H83" s="24">
        <v>16.093</v>
      </c>
      <c r="I83" s="160">
        <v>111.004</v>
      </c>
      <c r="J83" s="258">
        <f t="shared" si="35"/>
        <v>8.3484362231971241E-4</v>
      </c>
      <c r="K83" s="259">
        <f t="shared" si="36"/>
        <v>4.7975527312002116E-3</v>
      </c>
      <c r="L83" s="64">
        <f t="shared" si="30"/>
        <v>5.8976573665568885</v>
      </c>
      <c r="N83" s="47">
        <f t="shared" si="31"/>
        <v>2.8248200807442512</v>
      </c>
      <c r="O83" s="163">
        <f t="shared" si="32"/>
        <v>3.323672076172226</v>
      </c>
      <c r="P83" s="64">
        <f t="shared" si="41"/>
        <v>0.1765960242312293</v>
      </c>
    </row>
    <row r="84" spans="1:16" ht="20.100000000000001" customHeight="1" x14ac:dyDescent="0.25">
      <c r="A84" s="44" t="s">
        <v>210</v>
      </c>
      <c r="B84" s="24">
        <v>218.01</v>
      </c>
      <c r="C84" s="160">
        <v>142.60999999999999</v>
      </c>
      <c r="D84" s="309">
        <f t="shared" si="33"/>
        <v>3.8670594330902563E-3</v>
      </c>
      <c r="E84" s="259">
        <f t="shared" si="34"/>
        <v>2.2773041356360488E-3</v>
      </c>
      <c r="F84" s="64">
        <f t="shared" si="40"/>
        <v>-0.34585569469290406</v>
      </c>
      <c r="H84" s="24">
        <v>77.367999999999995</v>
      </c>
      <c r="I84" s="160">
        <v>102.50000000000001</v>
      </c>
      <c r="J84" s="258">
        <f t="shared" si="35"/>
        <v>4.0135575325689126E-3</v>
      </c>
      <c r="K84" s="259">
        <f t="shared" si="36"/>
        <v>4.4300129269938173E-3</v>
      </c>
      <c r="L84" s="64">
        <f t="shared" si="30"/>
        <v>0.3248371419708409</v>
      </c>
      <c r="N84" s="47">
        <f t="shared" si="31"/>
        <v>3.5488280354112196</v>
      </c>
      <c r="O84" s="163">
        <f t="shared" si="32"/>
        <v>7.1874342612720019</v>
      </c>
      <c r="P84" s="64">
        <f t="shared" si="41"/>
        <v>1.0252979827576119</v>
      </c>
    </row>
    <row r="85" spans="1:16" ht="20.100000000000001" customHeight="1" x14ac:dyDescent="0.25">
      <c r="A85" s="44" t="s">
        <v>208</v>
      </c>
      <c r="B85" s="24">
        <v>25.939999999999998</v>
      </c>
      <c r="C85" s="160">
        <v>72.17</v>
      </c>
      <c r="D85" s="309">
        <f t="shared" si="33"/>
        <v>4.6012348834622836E-4</v>
      </c>
      <c r="E85" s="259">
        <f t="shared" si="34"/>
        <v>1.1524650408025641E-3</v>
      </c>
      <c r="F85" s="64">
        <f t="shared" si="40"/>
        <v>1.7821896684656904</v>
      </c>
      <c r="H85" s="24">
        <v>10.305</v>
      </c>
      <c r="I85" s="160">
        <v>71.328000000000003</v>
      </c>
      <c r="J85" s="258">
        <f t="shared" si="35"/>
        <v>5.3458419983872711E-4</v>
      </c>
      <c r="K85" s="259">
        <f t="shared" si="36"/>
        <v>3.0827703615279511E-3</v>
      </c>
      <c r="L85" s="64">
        <f t="shared" si="30"/>
        <v>5.9216885007278028</v>
      </c>
      <c r="N85" s="47">
        <f t="shared" si="31"/>
        <v>3.9726291441788746</v>
      </c>
      <c r="O85" s="163">
        <f t="shared" si="32"/>
        <v>9.8833310239711789</v>
      </c>
      <c r="P85" s="64">
        <f t="shared" si="41"/>
        <v>1.4878564460146759</v>
      </c>
    </row>
    <row r="86" spans="1:16" ht="20.100000000000001" customHeight="1" x14ac:dyDescent="0.25">
      <c r="A86" s="44" t="s">
        <v>135</v>
      </c>
      <c r="B86" s="24">
        <v>71.47</v>
      </c>
      <c r="C86" s="160">
        <v>75.100000000000009</v>
      </c>
      <c r="D86" s="309">
        <f t="shared" si="33"/>
        <v>1.2677342217465282E-3</v>
      </c>
      <c r="E86" s="259">
        <f t="shared" si="34"/>
        <v>1.1992534926461489E-3</v>
      </c>
      <c r="F86" s="64">
        <f t="shared" si="40"/>
        <v>5.0790541485938291E-2</v>
      </c>
      <c r="H86" s="24">
        <v>83.782000000000011</v>
      </c>
      <c r="I86" s="160">
        <v>69.096000000000004</v>
      </c>
      <c r="J86" s="258">
        <f t="shared" si="35"/>
        <v>4.3462914537494655E-3</v>
      </c>
      <c r="K86" s="259">
        <f t="shared" si="36"/>
        <v>2.9863041288152661E-3</v>
      </c>
      <c r="L86" s="64">
        <f t="shared" si="30"/>
        <v>-0.17528824807237839</v>
      </c>
      <c r="N86" s="47">
        <f t="shared" si="31"/>
        <v>11.722680845109839</v>
      </c>
      <c r="O86" s="163">
        <f t="shared" si="32"/>
        <v>9.2005326231691082</v>
      </c>
      <c r="P86" s="64">
        <f t="shared" si="41"/>
        <v>-0.21515114633465895</v>
      </c>
    </row>
    <row r="87" spans="1:16" ht="20.100000000000001" customHeight="1" x14ac:dyDescent="0.25">
      <c r="A87" s="44" t="s">
        <v>221</v>
      </c>
      <c r="B87" s="24">
        <v>292.87</v>
      </c>
      <c r="C87" s="160">
        <v>254</v>
      </c>
      <c r="D87" s="309">
        <f t="shared" si="33"/>
        <v>5.194925444562834E-3</v>
      </c>
      <c r="E87" s="259">
        <f t="shared" si="34"/>
        <v>4.0560637434370415E-3</v>
      </c>
      <c r="F87" s="64">
        <f t="shared" si="40"/>
        <v>-0.13272100249257351</v>
      </c>
      <c r="H87" s="24">
        <v>76.559000000000012</v>
      </c>
      <c r="I87" s="160">
        <v>66.516999999999996</v>
      </c>
      <c r="J87" s="258">
        <f t="shared" si="35"/>
        <v>3.9715896900003027E-3</v>
      </c>
      <c r="K87" s="259">
        <f t="shared" si="36"/>
        <v>2.8748406816082703E-3</v>
      </c>
      <c r="L87" s="64">
        <f t="shared" si="30"/>
        <v>-0.13116681252367474</v>
      </c>
      <c r="N87" s="47">
        <f t="shared" si="31"/>
        <v>2.6140949909516169</v>
      </c>
      <c r="O87" s="163">
        <f t="shared" si="32"/>
        <v>2.6187795275590546</v>
      </c>
      <c r="P87" s="64">
        <f t="shared" si="41"/>
        <v>1.7920299850054042E-3</v>
      </c>
    </row>
    <row r="88" spans="1:16" ht="20.100000000000001" customHeight="1" x14ac:dyDescent="0.25">
      <c r="A88" s="44" t="s">
        <v>138</v>
      </c>
      <c r="B88" s="24">
        <v>99.66</v>
      </c>
      <c r="C88" s="160">
        <v>108.17999999999999</v>
      </c>
      <c r="D88" s="309">
        <f t="shared" si="33"/>
        <v>1.7677681899994264E-3</v>
      </c>
      <c r="E88" s="259">
        <f t="shared" si="34"/>
        <v>1.7274999045866894E-3</v>
      </c>
      <c r="F88" s="64">
        <f t="shared" si="40"/>
        <v>8.5490668272125189E-2</v>
      </c>
      <c r="H88" s="24">
        <v>28.488999999999997</v>
      </c>
      <c r="I88" s="160">
        <v>62.116</v>
      </c>
      <c r="J88" s="258">
        <f t="shared" si="35"/>
        <v>1.4779009480063558E-3</v>
      </c>
      <c r="K88" s="259">
        <f t="shared" si="36"/>
        <v>2.6846310533965652E-3</v>
      </c>
      <c r="L88" s="64">
        <f t="shared" si="30"/>
        <v>1.1803503106462145</v>
      </c>
      <c r="N88" s="47">
        <f t="shared" ref="N88:N93" si="42">(H88/B88)*10</f>
        <v>2.8586193056391727</v>
      </c>
      <c r="O88" s="163">
        <f t="shared" ref="O88:O93" si="43">(I88/C88)*10</f>
        <v>5.7419116287668706</v>
      </c>
      <c r="P88" s="64">
        <f t="shared" ref="P88:P93" si="44">(O88-N88)/N88</f>
        <v>1.0086310959419651</v>
      </c>
    </row>
    <row r="89" spans="1:16" ht="20.100000000000001" customHeight="1" x14ac:dyDescent="0.25">
      <c r="A89" s="44" t="s">
        <v>192</v>
      </c>
      <c r="B89" s="24">
        <v>758.78</v>
      </c>
      <c r="C89" s="160">
        <v>163.61999999999998</v>
      </c>
      <c r="D89" s="309">
        <f t="shared" si="33"/>
        <v>1.3459232863814617E-2</v>
      </c>
      <c r="E89" s="259">
        <f t="shared" si="34"/>
        <v>2.6128076759888525E-3</v>
      </c>
      <c r="F89" s="64">
        <f t="shared" si="40"/>
        <v>-0.78436437439046891</v>
      </c>
      <c r="H89" s="24">
        <v>217.80600000000001</v>
      </c>
      <c r="I89" s="160">
        <v>56.319000000000003</v>
      </c>
      <c r="J89" s="258">
        <f t="shared" si="35"/>
        <v>1.1298946747217256E-2</v>
      </c>
      <c r="K89" s="259">
        <f t="shared" si="36"/>
        <v>2.4340868101011197E-3</v>
      </c>
      <c r="L89" s="64">
        <f t="shared" si="30"/>
        <v>-0.74142585603702382</v>
      </c>
      <c r="N89" s="47">
        <f t="shared" si="42"/>
        <v>2.8704762908880048</v>
      </c>
      <c r="O89" s="163">
        <f t="shared" si="43"/>
        <v>3.4420608727539426</v>
      </c>
      <c r="P89" s="64">
        <f t="shared" si="44"/>
        <v>0.19912534504478122</v>
      </c>
    </row>
    <row r="90" spans="1:16" ht="20.100000000000001" customHeight="1" x14ac:dyDescent="0.25">
      <c r="A90" s="44" t="s">
        <v>209</v>
      </c>
      <c r="B90" s="24">
        <v>331.5</v>
      </c>
      <c r="C90" s="160">
        <v>272.45</v>
      </c>
      <c r="D90" s="309">
        <f t="shared" si="33"/>
        <v>5.8801440395826795E-3</v>
      </c>
      <c r="E90" s="259">
        <f t="shared" si="34"/>
        <v>4.3506872712575665E-3</v>
      </c>
      <c r="F90" s="64">
        <f t="shared" si="40"/>
        <v>-0.1781297134238311</v>
      </c>
      <c r="H90" s="24">
        <v>73.157999999999973</v>
      </c>
      <c r="I90" s="160">
        <v>50.603999999999999</v>
      </c>
      <c r="J90" s="258">
        <f t="shared" si="35"/>
        <v>3.7951587473849186E-3</v>
      </c>
      <c r="K90" s="259">
        <f t="shared" si="36"/>
        <v>2.1870865771472692E-3</v>
      </c>
      <c r="L90" s="64">
        <f t="shared" si="30"/>
        <v>-0.30829164274583754</v>
      </c>
      <c r="N90" s="47">
        <f t="shared" si="42"/>
        <v>2.2068778280542976</v>
      </c>
      <c r="O90" s="163">
        <f t="shared" si="43"/>
        <v>1.8573683244632044</v>
      </c>
      <c r="P90" s="64">
        <f t="shared" si="44"/>
        <v>-0.15837283747566558</v>
      </c>
    </row>
    <row r="91" spans="1:16" ht="20.100000000000001" customHeight="1" x14ac:dyDescent="0.25">
      <c r="A91" s="44" t="s">
        <v>129</v>
      </c>
      <c r="B91" s="24">
        <v>89.38</v>
      </c>
      <c r="C91" s="160">
        <v>92</v>
      </c>
      <c r="D91" s="309">
        <f t="shared" si="33"/>
        <v>1.5854216418036196E-3</v>
      </c>
      <c r="E91" s="259">
        <f t="shared" si="34"/>
        <v>1.4691254503787709E-3</v>
      </c>
      <c r="F91" s="64">
        <f t="shared" si="40"/>
        <v>2.9313045424032274E-2</v>
      </c>
      <c r="H91" s="24">
        <v>22.435999999999996</v>
      </c>
      <c r="I91" s="160">
        <v>48.277999999999999</v>
      </c>
      <c r="J91" s="258">
        <f t="shared" si="35"/>
        <v>1.1638943335838604E-3</v>
      </c>
      <c r="K91" s="259">
        <f t="shared" si="36"/>
        <v>2.0865576984332437E-3</v>
      </c>
      <c r="L91" s="64">
        <f t="shared" si="30"/>
        <v>1.151809591727581</v>
      </c>
      <c r="N91" s="47">
        <f t="shared" si="42"/>
        <v>2.5101812486014765</v>
      </c>
      <c r="O91" s="163">
        <f t="shared" si="43"/>
        <v>5.2476086956521737</v>
      </c>
      <c r="P91" s="64">
        <f t="shared" si="44"/>
        <v>1.0905297968327301</v>
      </c>
    </row>
    <row r="92" spans="1:16" ht="20.100000000000001" customHeight="1" x14ac:dyDescent="0.25">
      <c r="A92" s="44" t="s">
        <v>204</v>
      </c>
      <c r="B92" s="24">
        <v>14.41</v>
      </c>
      <c r="C92" s="160">
        <v>66.040000000000006</v>
      </c>
      <c r="D92" s="309">
        <f t="shared" si="33"/>
        <v>2.5560445131338287E-4</v>
      </c>
      <c r="E92" s="259">
        <f t="shared" si="34"/>
        <v>1.0545765732936309E-3</v>
      </c>
      <c r="F92" s="64">
        <f t="shared" si="40"/>
        <v>3.5829285218598201</v>
      </c>
      <c r="H92" s="24">
        <v>4.0600000000000005</v>
      </c>
      <c r="I92" s="160">
        <v>45.497000000000007</v>
      </c>
      <c r="J92" s="258">
        <f t="shared" si="35"/>
        <v>2.1061735578313756E-4</v>
      </c>
      <c r="K92" s="259">
        <f t="shared" si="36"/>
        <v>1.9663638842871973E-3</v>
      </c>
      <c r="L92" s="64">
        <f t="shared" si="30"/>
        <v>10.20615763546798</v>
      </c>
      <c r="N92" s="47">
        <f t="shared" si="42"/>
        <v>2.817487855655795</v>
      </c>
      <c r="O92" s="163">
        <f t="shared" si="43"/>
        <v>6.8893095093882497</v>
      </c>
      <c r="P92" s="64">
        <f t="shared" si="44"/>
        <v>1.4451958135538094</v>
      </c>
    </row>
    <row r="93" spans="1:16" ht="20.100000000000001" customHeight="1" x14ac:dyDescent="0.25">
      <c r="A93" s="44" t="s">
        <v>137</v>
      </c>
      <c r="B93" s="24">
        <v>19.21</v>
      </c>
      <c r="C93" s="160">
        <v>43.8</v>
      </c>
      <c r="D93" s="309">
        <f t="shared" si="33"/>
        <v>3.4074680844761171E-4</v>
      </c>
      <c r="E93" s="259">
        <f t="shared" si="34"/>
        <v>6.9943146441945822E-4</v>
      </c>
      <c r="F93" s="64">
        <f t="shared" si="40"/>
        <v>1.2800624674648617</v>
      </c>
      <c r="H93" s="24">
        <v>14.341000000000001</v>
      </c>
      <c r="I93" s="160">
        <v>40.484000000000002</v>
      </c>
      <c r="J93" s="258">
        <f t="shared" si="35"/>
        <v>7.4395652691772803E-4</v>
      </c>
      <c r="K93" s="259">
        <f t="shared" si="36"/>
        <v>1.7497038374284654E-3</v>
      </c>
      <c r="L93" s="64">
        <f t="shared" si="30"/>
        <v>1.8229551635171883</v>
      </c>
      <c r="N93" s="47">
        <f t="shared" si="42"/>
        <v>7.46538261322228</v>
      </c>
      <c r="O93" s="163">
        <f t="shared" si="43"/>
        <v>9.2429223744292237</v>
      </c>
      <c r="P93" s="64">
        <f t="shared" si="44"/>
        <v>0.2381043080174701</v>
      </c>
    </row>
    <row r="94" spans="1:16" ht="20.100000000000001" customHeight="1" x14ac:dyDescent="0.25">
      <c r="A94" s="44" t="s">
        <v>203</v>
      </c>
      <c r="B94" s="24">
        <v>140.20000000000002</v>
      </c>
      <c r="C94" s="160">
        <v>150.00999999999996</v>
      </c>
      <c r="D94" s="309">
        <f t="shared" si="33"/>
        <v>2.4868663479622678E-3</v>
      </c>
      <c r="E94" s="259">
        <f t="shared" si="34"/>
        <v>2.395472921862167E-3</v>
      </c>
      <c r="F94" s="64">
        <f t="shared" ref="F94" si="45">(C94-B94)/B94</f>
        <v>6.9971469329528843E-2</v>
      </c>
      <c r="H94" s="24">
        <v>28.114000000000001</v>
      </c>
      <c r="I94" s="160">
        <v>39.110999999999997</v>
      </c>
      <c r="J94" s="258">
        <f t="shared" si="35"/>
        <v>1.458447374504219E-3</v>
      </c>
      <c r="K94" s="259">
        <f t="shared" si="36"/>
        <v>1.690363274025904E-3</v>
      </c>
      <c r="L94" s="64">
        <f t="shared" si="30"/>
        <v>0.39115743046169155</v>
      </c>
      <c r="N94" s="47">
        <f t="shared" si="31"/>
        <v>2.0052781740370897</v>
      </c>
      <c r="O94" s="163">
        <f t="shared" si="32"/>
        <v>2.6072261849210059</v>
      </c>
      <c r="P94" s="64">
        <f t="shared" ref="P94" si="46">(O94-N94)/N94</f>
        <v>0.3001817995515581</v>
      </c>
    </row>
    <row r="95" spans="1:16" ht="20.100000000000001" customHeight="1" thickBot="1" x14ac:dyDescent="0.3">
      <c r="A95" s="13" t="s">
        <v>17</v>
      </c>
      <c r="B95" s="24">
        <f>B96-SUM(B68:B94)</f>
        <v>940.01000000000204</v>
      </c>
      <c r="C95" s="160">
        <f>C96-SUM(C68:C94)</f>
        <v>787.97999999999593</v>
      </c>
      <c r="D95" s="309">
        <f t="shared" si="33"/>
        <v>1.6673888985363882E-2</v>
      </c>
      <c r="E95" s="259">
        <f t="shared" si="34"/>
        <v>1.2583059482494108E-2</v>
      </c>
      <c r="F95" s="64">
        <f>(C95-B95)/B95</f>
        <v>-0.16173232199658066</v>
      </c>
      <c r="H95" s="24">
        <f>H96-SUM(H68:H94)</f>
        <v>367.61299999999392</v>
      </c>
      <c r="I95" s="160">
        <f>I96-SUM(I68:I94)</f>
        <v>284.83600000001024</v>
      </c>
      <c r="J95" s="258">
        <f t="shared" si="35"/>
        <v>1.9070364042242674E-2</v>
      </c>
      <c r="K95" s="259">
        <f t="shared" si="36"/>
        <v>1.231050889827567E-2</v>
      </c>
      <c r="L95" s="64">
        <f t="shared" si="30"/>
        <v>-0.22517430014712495</v>
      </c>
      <c r="N95" s="47">
        <f t="shared" si="31"/>
        <v>3.9107349921808607</v>
      </c>
      <c r="O95" s="163">
        <f t="shared" si="32"/>
        <v>3.6147617959848182</v>
      </c>
      <c r="P95" s="64">
        <f>(O95-N95)/N95</f>
        <v>-7.5682243053495718E-2</v>
      </c>
    </row>
    <row r="96" spans="1:16" ht="26.25" customHeight="1" thickBot="1" x14ac:dyDescent="0.3">
      <c r="A96" s="17" t="s">
        <v>18</v>
      </c>
      <c r="B96" s="22">
        <v>56376.17000000002</v>
      </c>
      <c r="C96" s="165">
        <v>62622.29</v>
      </c>
      <c r="D96" s="305">
        <f>SUM(D68:D95)</f>
        <v>0.99999999999999989</v>
      </c>
      <c r="E96" s="306">
        <f>SUM(E68:E95)</f>
        <v>0.99999999999999978</v>
      </c>
      <c r="F96" s="69">
        <f>(C96-B96)/B96</f>
        <v>0.1107936207798433</v>
      </c>
      <c r="G96" s="2"/>
      <c r="H96" s="22">
        <v>19276.664000000004</v>
      </c>
      <c r="I96" s="165">
        <v>23137.630000000012</v>
      </c>
      <c r="J96" s="317">
        <f t="shared" si="35"/>
        <v>1</v>
      </c>
      <c r="K96" s="306">
        <f t="shared" si="36"/>
        <v>1</v>
      </c>
      <c r="L96" s="69">
        <f t="shared" si="30"/>
        <v>0.20029222898733964</v>
      </c>
      <c r="M96" s="2"/>
      <c r="N96" s="43">
        <f t="shared" si="31"/>
        <v>3.4192929388427769</v>
      </c>
      <c r="O96" s="170">
        <f t="shared" si="32"/>
        <v>3.6947914233094976</v>
      </c>
      <c r="P96" s="69">
        <f>(O96-N96)/N96</f>
        <v>8.0571770068919649E-2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>
    <pageSetUpPr fitToPage="1"/>
  </sheetPr>
  <dimension ref="A1:P96"/>
  <sheetViews>
    <sheetView showGridLines="0" topLeftCell="A79" workbookViewId="0">
      <selection activeCell="H96" sqref="H96:I96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174</v>
      </c>
    </row>
    <row r="3" spans="1:16" ht="8.25" customHeight="1" thickBot="1" x14ac:dyDescent="0.3"/>
    <row r="4" spans="1:16" x14ac:dyDescent="0.25">
      <c r="A4" s="462" t="s">
        <v>3</v>
      </c>
      <c r="B4" s="455" t="s">
        <v>1</v>
      </c>
      <c r="C4" s="446"/>
      <c r="D4" s="455" t="s">
        <v>105</v>
      </c>
      <c r="E4" s="446"/>
      <c r="F4" s="148" t="s">
        <v>0</v>
      </c>
      <c r="H4" s="465" t="s">
        <v>19</v>
      </c>
      <c r="I4" s="466"/>
      <c r="J4" s="455" t="s">
        <v>105</v>
      </c>
      <c r="K4" s="451"/>
      <c r="L4" s="148" t="s">
        <v>0</v>
      </c>
      <c r="N4" s="445" t="s">
        <v>22</v>
      </c>
      <c r="O4" s="446"/>
      <c r="P4" s="148" t="s">
        <v>0</v>
      </c>
    </row>
    <row r="5" spans="1:16" x14ac:dyDescent="0.25">
      <c r="A5" s="463"/>
      <c r="B5" s="456" t="s">
        <v>160</v>
      </c>
      <c r="C5" s="448"/>
      <c r="D5" s="456" t="str">
        <f>B5</f>
        <v>jan-fev</v>
      </c>
      <c r="E5" s="448"/>
      <c r="F5" s="149" t="s">
        <v>169</v>
      </c>
      <c r="H5" s="443" t="str">
        <f>B5</f>
        <v>jan-fev</v>
      </c>
      <c r="I5" s="448"/>
      <c r="J5" s="456" t="str">
        <f>B5</f>
        <v>jan-fev</v>
      </c>
      <c r="K5" s="444"/>
      <c r="L5" s="149" t="str">
        <f>F5</f>
        <v>2022/2021</v>
      </c>
      <c r="N5" s="443" t="str">
        <f>B5</f>
        <v>jan-fev</v>
      </c>
      <c r="O5" s="444"/>
      <c r="P5" s="149" t="str">
        <f>L5</f>
        <v>2022/2021</v>
      </c>
    </row>
    <row r="6" spans="1:16" ht="19.5" customHeight="1" thickBot="1" x14ac:dyDescent="0.3">
      <c r="A6" s="464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119</v>
      </c>
      <c r="B7" s="45">
        <v>7439.4</v>
      </c>
      <c r="C7" s="167">
        <v>8693.56</v>
      </c>
      <c r="D7" s="309">
        <f>B7/$B$33</f>
        <v>0.18261228799985871</v>
      </c>
      <c r="E7" s="308">
        <f>C7/$C$33</f>
        <v>0.18597186878030172</v>
      </c>
      <c r="F7" s="64">
        <f>(C7-B7)/B7</f>
        <v>0.16858348791569211</v>
      </c>
      <c r="H7" s="45">
        <v>1848.115</v>
      </c>
      <c r="I7" s="167">
        <v>2405.8990000000003</v>
      </c>
      <c r="J7" s="309">
        <f>H7/$H$33</f>
        <v>0.19276920557535643</v>
      </c>
      <c r="K7" s="308">
        <f>I7/$I$33</f>
        <v>0.2071488288195206</v>
      </c>
      <c r="L7" s="64">
        <f t="shared" ref="L7:L33" si="0">(I7-H7)/H7</f>
        <v>0.30181238721616366</v>
      </c>
      <c r="N7" s="39">
        <f t="shared" ref="N7:O33" si="1">(H7/B7)*10</f>
        <v>2.4842258784310562</v>
      </c>
      <c r="O7" s="172">
        <f t="shared" si="1"/>
        <v>2.767449698397435</v>
      </c>
      <c r="P7" s="73">
        <f>(O7-N7)/N7</f>
        <v>0.11400888398491861</v>
      </c>
    </row>
    <row r="8" spans="1:16" ht="20.100000000000001" customHeight="1" x14ac:dyDescent="0.25">
      <c r="A8" s="13" t="s">
        <v>121</v>
      </c>
      <c r="B8" s="24">
        <v>4044.8</v>
      </c>
      <c r="C8" s="160">
        <v>6376.9400000000005</v>
      </c>
      <c r="D8" s="309">
        <f t="shared" ref="D8:D32" si="2">B8/$B$33</f>
        <v>9.9286257292500554E-2</v>
      </c>
      <c r="E8" s="259">
        <f t="shared" ref="E8:E32" si="3">C8/$C$33</f>
        <v>0.13641493805758026</v>
      </c>
      <c r="F8" s="64">
        <f t="shared" ref="F8:F33" si="4">(C8-B8)/B8</f>
        <v>0.5765773338607596</v>
      </c>
      <c r="H8" s="24">
        <v>913.98900000000003</v>
      </c>
      <c r="I8" s="160">
        <v>1382.806</v>
      </c>
      <c r="J8" s="309">
        <f t="shared" ref="J8:J32" si="5">H8/$H$33</f>
        <v>9.5334399339118206E-2</v>
      </c>
      <c r="K8" s="259">
        <f t="shared" ref="K8:K32" si="6">I8/$I$33</f>
        <v>0.11906012820347238</v>
      </c>
      <c r="L8" s="64">
        <f t="shared" si="0"/>
        <v>0.51293505720528365</v>
      </c>
      <c r="N8" s="39">
        <f t="shared" si="1"/>
        <v>2.25966426028481</v>
      </c>
      <c r="O8" s="173">
        <f t="shared" si="1"/>
        <v>2.1684475626240798</v>
      </c>
      <c r="P8" s="64">
        <f t="shared" ref="P8:P71" si="7">(O8-N8)/N8</f>
        <v>-4.0367367517346681E-2</v>
      </c>
    </row>
    <row r="9" spans="1:16" ht="20.100000000000001" customHeight="1" x14ac:dyDescent="0.25">
      <c r="A9" s="13" t="s">
        <v>182</v>
      </c>
      <c r="B9" s="24">
        <v>8230.98</v>
      </c>
      <c r="C9" s="160">
        <v>5888.32</v>
      </c>
      <c r="D9" s="309">
        <f t="shared" si="2"/>
        <v>0.20204291882155512</v>
      </c>
      <c r="E9" s="259">
        <f t="shared" si="3"/>
        <v>0.12596242211204917</v>
      </c>
      <c r="F9" s="64">
        <f t="shared" si="4"/>
        <v>-0.2846149547198511</v>
      </c>
      <c r="H9" s="24">
        <v>1690.6610000000001</v>
      </c>
      <c r="I9" s="160">
        <v>1271.9000000000001</v>
      </c>
      <c r="J9" s="309">
        <f t="shared" si="5"/>
        <v>0.17634583230331319</v>
      </c>
      <c r="K9" s="259">
        <f t="shared" si="6"/>
        <v>0.10951107896696755</v>
      </c>
      <c r="L9" s="64">
        <f t="shared" si="0"/>
        <v>-0.24769069612417863</v>
      </c>
      <c r="N9" s="39">
        <f t="shared" si="1"/>
        <v>2.0540215138416085</v>
      </c>
      <c r="O9" s="173">
        <f t="shared" si="1"/>
        <v>2.1600388565838817</v>
      </c>
      <c r="P9" s="64">
        <f t="shared" si="7"/>
        <v>5.1614524009532141E-2</v>
      </c>
    </row>
    <row r="10" spans="1:16" ht="20.100000000000001" customHeight="1" x14ac:dyDescent="0.25">
      <c r="A10" s="13" t="s">
        <v>122</v>
      </c>
      <c r="B10" s="24">
        <v>2343</v>
      </c>
      <c r="C10" s="160">
        <v>3217.26</v>
      </c>
      <c r="D10" s="309">
        <f t="shared" si="2"/>
        <v>5.7512782050120843E-2</v>
      </c>
      <c r="E10" s="259">
        <f t="shared" si="3"/>
        <v>6.8823342169619078E-2</v>
      </c>
      <c r="F10" s="64">
        <f t="shared" si="4"/>
        <v>0.37313700384122928</v>
      </c>
      <c r="H10" s="24">
        <v>702.346</v>
      </c>
      <c r="I10" s="160">
        <v>1033.6120000000001</v>
      </c>
      <c r="J10" s="309">
        <f t="shared" si="5"/>
        <v>7.3258796373077043E-2</v>
      </c>
      <c r="K10" s="259">
        <f t="shared" si="6"/>
        <v>8.8994390559953812E-2</v>
      </c>
      <c r="L10" s="64">
        <f t="shared" si="0"/>
        <v>0.47165642005507269</v>
      </c>
      <c r="N10" s="39">
        <f t="shared" si="1"/>
        <v>2.9976355100298764</v>
      </c>
      <c r="O10" s="173">
        <f t="shared" si="1"/>
        <v>3.2127089510950313</v>
      </c>
      <c r="P10" s="64">
        <f t="shared" si="7"/>
        <v>7.174769592418237E-2</v>
      </c>
    </row>
    <row r="11" spans="1:16" ht="20.100000000000001" customHeight="1" x14ac:dyDescent="0.25">
      <c r="A11" s="13" t="s">
        <v>181</v>
      </c>
      <c r="B11" s="24">
        <v>3067.5</v>
      </c>
      <c r="C11" s="160">
        <v>4028.0600000000004</v>
      </c>
      <c r="D11" s="309">
        <f t="shared" si="2"/>
        <v>7.5296824130920051E-2</v>
      </c>
      <c r="E11" s="259">
        <f t="shared" si="3"/>
        <v>8.6167904260070941E-2</v>
      </c>
      <c r="F11" s="64">
        <f t="shared" si="4"/>
        <v>0.31314099429502867</v>
      </c>
      <c r="H11" s="24">
        <v>682.58699999999999</v>
      </c>
      <c r="I11" s="160">
        <v>949.33600000000001</v>
      </c>
      <c r="J11" s="309">
        <f t="shared" si="5"/>
        <v>7.1197817087175749E-2</v>
      </c>
      <c r="K11" s="259">
        <f t="shared" si="6"/>
        <v>8.1738194561038674E-2</v>
      </c>
      <c r="L11" s="64">
        <f t="shared" si="0"/>
        <v>0.39079121049770948</v>
      </c>
      <c r="N11" s="39">
        <f t="shared" si="1"/>
        <v>2.2252224938875305</v>
      </c>
      <c r="O11" s="173">
        <f t="shared" si="1"/>
        <v>2.3568069989026972</v>
      </c>
      <c r="P11" s="64">
        <f t="shared" si="7"/>
        <v>5.9133190221030273E-2</v>
      </c>
    </row>
    <row r="12" spans="1:16" ht="20.100000000000001" customHeight="1" x14ac:dyDescent="0.25">
      <c r="A12" s="13" t="s">
        <v>185</v>
      </c>
      <c r="B12" s="24">
        <v>4391.6399999999994</v>
      </c>
      <c r="C12" s="160">
        <v>2814.16</v>
      </c>
      <c r="D12" s="309">
        <f t="shared" si="2"/>
        <v>0.10780001458070536</v>
      </c>
      <c r="E12" s="259">
        <f t="shared" si="3"/>
        <v>6.0200262521541682E-2</v>
      </c>
      <c r="F12" s="64">
        <f t="shared" si="4"/>
        <v>-0.35920066307803</v>
      </c>
      <c r="H12" s="24">
        <v>926.06700000000001</v>
      </c>
      <c r="I12" s="160">
        <v>673.07500000000005</v>
      </c>
      <c r="J12" s="309">
        <f t="shared" si="5"/>
        <v>9.6594205392821111E-2</v>
      </c>
      <c r="K12" s="259">
        <f t="shared" si="6"/>
        <v>5.795201625575256E-2</v>
      </c>
      <c r="L12" s="64">
        <f t="shared" si="0"/>
        <v>-0.27318973681169934</v>
      </c>
      <c r="N12" s="39">
        <f t="shared" si="1"/>
        <v>2.1087042653769439</v>
      </c>
      <c r="O12" s="173">
        <f t="shared" si="1"/>
        <v>2.3917438951587688</v>
      </c>
      <c r="P12" s="64">
        <f t="shared" si="7"/>
        <v>0.13422443081710647</v>
      </c>
    </row>
    <row r="13" spans="1:16" ht="20.100000000000001" customHeight="1" x14ac:dyDescent="0.25">
      <c r="A13" s="13" t="s">
        <v>120</v>
      </c>
      <c r="B13" s="24">
        <v>1821.91</v>
      </c>
      <c r="C13" s="160">
        <v>2063.46</v>
      </c>
      <c r="D13" s="309">
        <f t="shared" si="2"/>
        <v>4.4721772405008818E-2</v>
      </c>
      <c r="E13" s="259">
        <f t="shared" si="3"/>
        <v>4.4141354330493078E-2</v>
      </c>
      <c r="F13" s="64">
        <f t="shared" si="4"/>
        <v>0.13258064339072728</v>
      </c>
      <c r="H13" s="24">
        <v>373.05700000000002</v>
      </c>
      <c r="I13" s="160">
        <v>520.64300000000003</v>
      </c>
      <c r="J13" s="309">
        <f t="shared" si="5"/>
        <v>3.8912027403232886E-2</v>
      </c>
      <c r="K13" s="259">
        <f t="shared" si="6"/>
        <v>4.482756245506634E-2</v>
      </c>
      <c r="L13" s="64">
        <f t="shared" si="0"/>
        <v>0.39561246672760464</v>
      </c>
      <c r="N13" s="39">
        <f t="shared" si="1"/>
        <v>2.0476148657178457</v>
      </c>
      <c r="O13" s="173">
        <f t="shared" si="1"/>
        <v>2.5231552828743951</v>
      </c>
      <c r="P13" s="64">
        <f t="shared" si="7"/>
        <v>0.23224114315552016</v>
      </c>
    </row>
    <row r="14" spans="1:16" ht="20.100000000000001" customHeight="1" x14ac:dyDescent="0.25">
      <c r="A14" s="13" t="s">
        <v>123</v>
      </c>
      <c r="B14" s="24">
        <v>1315.4499999999998</v>
      </c>
      <c r="C14" s="160">
        <v>1396.08</v>
      </c>
      <c r="D14" s="309">
        <f t="shared" si="2"/>
        <v>3.228988013138346E-2</v>
      </c>
      <c r="E14" s="259">
        <f t="shared" si="3"/>
        <v>2.986482023092998E-2</v>
      </c>
      <c r="F14" s="64">
        <f t="shared" si="4"/>
        <v>6.1294614010414777E-2</v>
      </c>
      <c r="H14" s="24">
        <v>351.43600000000004</v>
      </c>
      <c r="I14" s="160">
        <v>396.28800000000001</v>
      </c>
      <c r="J14" s="309">
        <f t="shared" si="5"/>
        <v>3.6656830625031972E-2</v>
      </c>
      <c r="K14" s="259">
        <f t="shared" si="6"/>
        <v>3.4120549148251932E-2</v>
      </c>
      <c r="L14" s="64">
        <f t="shared" si="0"/>
        <v>0.12762494451336792</v>
      </c>
      <c r="N14" s="39">
        <f t="shared" si="1"/>
        <v>2.6716028735413744</v>
      </c>
      <c r="O14" s="173">
        <f t="shared" si="1"/>
        <v>2.8385765858690046</v>
      </c>
      <c r="P14" s="64">
        <f t="shared" si="7"/>
        <v>6.2499450790864101E-2</v>
      </c>
    </row>
    <row r="15" spans="1:16" ht="20.100000000000001" customHeight="1" x14ac:dyDescent="0.25">
      <c r="A15" s="13" t="s">
        <v>187</v>
      </c>
      <c r="B15" s="24">
        <v>399.81</v>
      </c>
      <c r="C15" s="160">
        <v>1599.7800000000002</v>
      </c>
      <c r="D15" s="309">
        <f t="shared" si="2"/>
        <v>9.8139929114207484E-3</v>
      </c>
      <c r="E15" s="259">
        <f t="shared" si="3"/>
        <v>3.4222352665346664E-2</v>
      </c>
      <c r="F15" s="64">
        <f t="shared" si="4"/>
        <v>3.0013506415547391</v>
      </c>
      <c r="H15" s="24">
        <v>99.432999999999993</v>
      </c>
      <c r="I15" s="160">
        <v>361.45699999999999</v>
      </c>
      <c r="J15" s="309">
        <f t="shared" si="5"/>
        <v>1.0371443561669276E-2</v>
      </c>
      <c r="K15" s="259">
        <f t="shared" si="6"/>
        <v>3.112158665788441E-2</v>
      </c>
      <c r="L15" s="64">
        <f t="shared" si="0"/>
        <v>2.6351814789858499</v>
      </c>
      <c r="N15" s="39">
        <f t="shared" si="1"/>
        <v>2.4870063280058026</v>
      </c>
      <c r="O15" s="173">
        <f t="shared" si="1"/>
        <v>2.2594169198264757</v>
      </c>
      <c r="P15" s="64">
        <f t="shared" si="7"/>
        <v>-9.1511390870411893E-2</v>
      </c>
    </row>
    <row r="16" spans="1:16" ht="20.100000000000001" customHeight="1" x14ac:dyDescent="0.25">
      <c r="A16" s="13" t="s">
        <v>186</v>
      </c>
      <c r="B16" s="24">
        <v>865.59999999999991</v>
      </c>
      <c r="C16" s="160">
        <v>798.81</v>
      </c>
      <c r="D16" s="309">
        <f t="shared" si="2"/>
        <v>2.1247573257611865E-2</v>
      </c>
      <c r="E16" s="259">
        <f t="shared" si="3"/>
        <v>1.7088073067925317E-2</v>
      </c>
      <c r="F16" s="64">
        <f t="shared" si="4"/>
        <v>-7.7160351201478711E-2</v>
      </c>
      <c r="H16" s="24">
        <v>273.81700000000001</v>
      </c>
      <c r="I16" s="160">
        <v>304.21100000000001</v>
      </c>
      <c r="J16" s="309">
        <f t="shared" si="5"/>
        <v>2.8560714870572108E-2</v>
      </c>
      <c r="K16" s="259">
        <f t="shared" si="6"/>
        <v>2.6192684050334272E-2</v>
      </c>
      <c r="L16" s="64">
        <f t="shared" si="0"/>
        <v>0.11100114309922322</v>
      </c>
      <c r="N16" s="39">
        <f t="shared" si="1"/>
        <v>3.1633202402957488</v>
      </c>
      <c r="O16" s="173">
        <f t="shared" si="1"/>
        <v>3.8083023497452468</v>
      </c>
      <c r="P16" s="64">
        <f t="shared" si="7"/>
        <v>0.20389402920179736</v>
      </c>
    </row>
    <row r="17" spans="1:16" ht="20.100000000000001" customHeight="1" x14ac:dyDescent="0.25">
      <c r="A17" s="13" t="s">
        <v>207</v>
      </c>
      <c r="B17" s="24">
        <v>74.25</v>
      </c>
      <c r="C17" s="160">
        <v>1326.36</v>
      </c>
      <c r="D17" s="309">
        <f t="shared" si="2"/>
        <v>1.8225881635601676E-3</v>
      </c>
      <c r="E17" s="259">
        <f t="shared" si="3"/>
        <v>2.8373376139974992E-2</v>
      </c>
      <c r="F17" s="64">
        <f t="shared" si="4"/>
        <v>16.863434343434342</v>
      </c>
      <c r="H17" s="24">
        <v>18.294</v>
      </c>
      <c r="I17" s="160">
        <v>276.39800000000002</v>
      </c>
      <c r="J17" s="309">
        <f t="shared" si="5"/>
        <v>1.9081712159663064E-3</v>
      </c>
      <c r="K17" s="259">
        <f t="shared" si="6"/>
        <v>2.3797974057954158E-2</v>
      </c>
      <c r="L17" s="64">
        <f t="shared" si="0"/>
        <v>14.108669509128678</v>
      </c>
      <c r="N17" s="39">
        <f t="shared" si="1"/>
        <v>2.4638383838383842</v>
      </c>
      <c r="O17" s="173">
        <f t="shared" si="1"/>
        <v>2.0838837118127813</v>
      </c>
      <c r="P17" s="64">
        <f t="shared" si="7"/>
        <v>-0.15421249807533075</v>
      </c>
    </row>
    <row r="18" spans="1:16" ht="20.100000000000001" customHeight="1" x14ac:dyDescent="0.25">
      <c r="A18" s="13" t="s">
        <v>128</v>
      </c>
      <c r="B18" s="24">
        <v>1383.03</v>
      </c>
      <c r="C18" s="160">
        <v>949.31999999999994</v>
      </c>
      <c r="D18" s="309">
        <f t="shared" si="2"/>
        <v>3.3948742193247387E-2</v>
      </c>
      <c r="E18" s="259">
        <f t="shared" si="3"/>
        <v>2.0307769713502413E-2</v>
      </c>
      <c r="F18" s="64">
        <f t="shared" si="4"/>
        <v>-0.31359406520465938</v>
      </c>
      <c r="H18" s="24">
        <v>354.06100000000004</v>
      </c>
      <c r="I18" s="160">
        <v>234.97399999999999</v>
      </c>
      <c r="J18" s="309">
        <f t="shared" si="5"/>
        <v>3.6930633480717526E-2</v>
      </c>
      <c r="K18" s="259">
        <f t="shared" si="6"/>
        <v>2.0231351732985476E-2</v>
      </c>
      <c r="L18" s="64">
        <f t="shared" si="0"/>
        <v>-0.33634599687624456</v>
      </c>
      <c r="N18" s="39">
        <f t="shared" si="1"/>
        <v>2.5600384662660973</v>
      </c>
      <c r="O18" s="173">
        <f t="shared" si="1"/>
        <v>2.475182235705558</v>
      </c>
      <c r="P18" s="64">
        <f t="shared" si="7"/>
        <v>-3.3146467007702837E-2</v>
      </c>
    </row>
    <row r="19" spans="1:16" ht="20.100000000000001" customHeight="1" x14ac:dyDescent="0.25">
      <c r="A19" s="13" t="s">
        <v>127</v>
      </c>
      <c r="B19" s="24">
        <v>1004.23</v>
      </c>
      <c r="C19" s="160">
        <v>978.07</v>
      </c>
      <c r="D19" s="309">
        <f t="shared" si="2"/>
        <v>2.4650474228848848E-2</v>
      </c>
      <c r="E19" s="259">
        <f t="shared" si="3"/>
        <v>2.0922787177859212E-2</v>
      </c>
      <c r="F19" s="64">
        <f t="shared" si="4"/>
        <v>-2.604980930663291E-2</v>
      </c>
      <c r="H19" s="24">
        <v>228.15899999999999</v>
      </c>
      <c r="I19" s="160">
        <v>206.98599999999999</v>
      </c>
      <c r="J19" s="309">
        <f t="shared" si="5"/>
        <v>2.3798318381089784E-2</v>
      </c>
      <c r="K19" s="259">
        <f t="shared" si="6"/>
        <v>1.7821574173328674E-2</v>
      </c>
      <c r="L19" s="64">
        <f t="shared" si="0"/>
        <v>-9.2799319772614727E-2</v>
      </c>
      <c r="N19" s="39">
        <f t="shared" si="1"/>
        <v>2.2719795266024714</v>
      </c>
      <c r="O19" s="173">
        <f t="shared" si="1"/>
        <v>2.1162697966403221</v>
      </c>
      <c r="P19" s="64">
        <f t="shared" si="7"/>
        <v>-6.8534829710810957E-2</v>
      </c>
    </row>
    <row r="20" spans="1:16" ht="20.100000000000001" customHeight="1" x14ac:dyDescent="0.25">
      <c r="A20" s="13" t="s">
        <v>195</v>
      </c>
      <c r="B20" s="24">
        <v>84.4</v>
      </c>
      <c r="C20" s="160">
        <v>1328.6299999999999</v>
      </c>
      <c r="D20" s="309">
        <f t="shared" si="2"/>
        <v>2.0717365791848908E-3</v>
      </c>
      <c r="E20" s="259">
        <f t="shared" si="3"/>
        <v>2.8421935779769425E-2</v>
      </c>
      <c r="F20" s="64">
        <f t="shared" si="4"/>
        <v>14.742061611374405</v>
      </c>
      <c r="H20" s="24">
        <v>20.411000000000001</v>
      </c>
      <c r="I20" s="160">
        <v>174.54400000000001</v>
      </c>
      <c r="J20" s="309">
        <f t="shared" si="5"/>
        <v>2.1289866999610954E-3</v>
      </c>
      <c r="K20" s="259">
        <f t="shared" si="6"/>
        <v>1.5028305501384056E-2</v>
      </c>
      <c r="L20" s="64">
        <f t="shared" si="0"/>
        <v>7.5514673460389004</v>
      </c>
      <c r="N20" s="39">
        <f t="shared" si="1"/>
        <v>2.4183649289099525</v>
      </c>
      <c r="O20" s="173">
        <f t="shared" si="1"/>
        <v>1.3137141265815164</v>
      </c>
      <c r="P20" s="64">
        <f t="shared" si="7"/>
        <v>-0.45677589396168738</v>
      </c>
    </row>
    <row r="21" spans="1:16" ht="20.100000000000001" customHeight="1" x14ac:dyDescent="0.25">
      <c r="A21" s="13" t="s">
        <v>134</v>
      </c>
      <c r="B21" s="24">
        <v>267.52999999999997</v>
      </c>
      <c r="C21" s="160">
        <v>788.4</v>
      </c>
      <c r="D21" s="309">
        <f t="shared" si="2"/>
        <v>6.5669631164613001E-3</v>
      </c>
      <c r="E21" s="259">
        <f t="shared" si="3"/>
        <v>1.6865383266048646E-2</v>
      </c>
      <c r="F21" s="64">
        <f t="shared" si="4"/>
        <v>1.9469592195267822</v>
      </c>
      <c r="H21" s="24">
        <v>49.206000000000003</v>
      </c>
      <c r="I21" s="160">
        <v>160.57299999999998</v>
      </c>
      <c r="J21" s="309">
        <f t="shared" si="5"/>
        <v>5.1324736445194094E-3</v>
      </c>
      <c r="K21" s="259">
        <f t="shared" si="6"/>
        <v>1.3825397030397733E-2</v>
      </c>
      <c r="L21" s="64">
        <f t="shared" si="0"/>
        <v>2.2632809007031658</v>
      </c>
      <c r="N21" s="39">
        <f t="shared" si="1"/>
        <v>1.8392703622023701</v>
      </c>
      <c r="O21" s="173">
        <f t="shared" si="1"/>
        <v>2.0366945712836122</v>
      </c>
      <c r="P21" s="64">
        <f t="shared" si="7"/>
        <v>0.10733832999127078</v>
      </c>
    </row>
    <row r="22" spans="1:16" ht="20.100000000000001" customHeight="1" x14ac:dyDescent="0.25">
      <c r="A22" s="13" t="s">
        <v>183</v>
      </c>
      <c r="B22" s="24">
        <v>433.56</v>
      </c>
      <c r="C22" s="160">
        <v>552.3900000000001</v>
      </c>
      <c r="D22" s="309">
        <f t="shared" si="2"/>
        <v>1.0642442076675369E-2</v>
      </c>
      <c r="E22" s="259">
        <f t="shared" si="3"/>
        <v>1.181667816125395E-2</v>
      </c>
      <c r="F22" s="64">
        <f t="shared" si="4"/>
        <v>0.27407971215056764</v>
      </c>
      <c r="H22" s="24">
        <v>102.857</v>
      </c>
      <c r="I22" s="160">
        <v>126.47499999999999</v>
      </c>
      <c r="J22" s="309">
        <f t="shared" si="5"/>
        <v>1.0728586791333025E-2</v>
      </c>
      <c r="K22" s="259">
        <f t="shared" si="6"/>
        <v>1.0889546121823428E-2</v>
      </c>
      <c r="L22" s="64">
        <f t="shared" ref="L22" si="8">(I22-H22)/H22</f>
        <v>0.22961976336078241</v>
      </c>
      <c r="N22" s="39">
        <f t="shared" ref="N22" si="9">(H22/B22)*10</f>
        <v>2.372382138573669</v>
      </c>
      <c r="O22" s="173">
        <f t="shared" ref="O22" si="10">(I22/C22)*10</f>
        <v>2.2895961186842624</v>
      </c>
      <c r="P22" s="64">
        <f t="shared" ref="P22" si="11">(O22-N22)/N22</f>
        <v>-3.4895735616682508E-2</v>
      </c>
    </row>
    <row r="23" spans="1:16" ht="20.100000000000001" customHeight="1" x14ac:dyDescent="0.25">
      <c r="A23" s="13" t="s">
        <v>189</v>
      </c>
      <c r="B23" s="24">
        <v>438.86</v>
      </c>
      <c r="C23" s="160">
        <v>430.01</v>
      </c>
      <c r="D23" s="309">
        <f t="shared" si="2"/>
        <v>1.0772539278922763E-2</v>
      </c>
      <c r="E23" s="259">
        <f t="shared" si="3"/>
        <v>9.1987359947153461E-3</v>
      </c>
      <c r="F23" s="64">
        <f t="shared" si="4"/>
        <v>-2.0165884336690566E-2</v>
      </c>
      <c r="H23" s="24">
        <v>123.324</v>
      </c>
      <c r="I23" s="160">
        <v>120.003</v>
      </c>
      <c r="J23" s="309">
        <f t="shared" si="5"/>
        <v>1.2863414618882079E-2</v>
      </c>
      <c r="K23" s="259">
        <f t="shared" si="6"/>
        <v>1.0332304433739291E-2</v>
      </c>
      <c r="L23" s="64">
        <f t="shared" si="0"/>
        <v>-2.69290649022088E-2</v>
      </c>
      <c r="N23" s="39">
        <f t="shared" si="1"/>
        <v>2.810098892585335</v>
      </c>
      <c r="O23" s="173">
        <f t="shared" si="1"/>
        <v>2.7907025418013536</v>
      </c>
      <c r="P23" s="64">
        <f t="shared" si="7"/>
        <v>-6.9023730215189826E-3</v>
      </c>
    </row>
    <row r="24" spans="1:16" ht="20.100000000000001" customHeight="1" x14ac:dyDescent="0.25">
      <c r="A24" s="13" t="s">
        <v>184</v>
      </c>
      <c r="B24" s="24">
        <v>388.41999999999996</v>
      </c>
      <c r="C24" s="160">
        <v>327.99</v>
      </c>
      <c r="D24" s="309">
        <f t="shared" si="2"/>
        <v>9.5344066597985219E-3</v>
      </c>
      <c r="E24" s="259">
        <f t="shared" si="3"/>
        <v>7.0163331525003756E-3</v>
      </c>
      <c r="F24" s="64">
        <f t="shared" si="4"/>
        <v>-0.1555790124092476</v>
      </c>
      <c r="H24" s="24">
        <v>101.69800000000001</v>
      </c>
      <c r="I24" s="160">
        <v>108.453</v>
      </c>
      <c r="J24" s="309">
        <f t="shared" si="5"/>
        <v>1.0607696311432243E-2</v>
      </c>
      <c r="K24" s="259">
        <f t="shared" si="6"/>
        <v>9.3378449934778916E-3</v>
      </c>
      <c r="L24" s="64">
        <f t="shared" si="0"/>
        <v>6.6422151861393483E-2</v>
      </c>
      <c r="N24" s="39">
        <f t="shared" si="1"/>
        <v>2.61824828793574</v>
      </c>
      <c r="O24" s="173">
        <f t="shared" si="1"/>
        <v>3.3065947132534528</v>
      </c>
      <c r="P24" s="64">
        <f t="shared" si="7"/>
        <v>0.26290341847618037</v>
      </c>
    </row>
    <row r="25" spans="1:16" ht="20.100000000000001" customHeight="1" x14ac:dyDescent="0.25">
      <c r="A25" s="13" t="s">
        <v>190</v>
      </c>
      <c r="B25" s="24">
        <v>222.99</v>
      </c>
      <c r="C25" s="160">
        <v>379.27000000000004</v>
      </c>
      <c r="D25" s="309">
        <f t="shared" si="2"/>
        <v>5.4736556847445354E-3</v>
      </c>
      <c r="E25" s="259">
        <f t="shared" si="3"/>
        <v>8.1133103897948651E-3</v>
      </c>
      <c r="F25" s="64">
        <f t="shared" si="4"/>
        <v>0.70083860262792064</v>
      </c>
      <c r="H25" s="24">
        <v>59.269000000000005</v>
      </c>
      <c r="I25" s="160">
        <v>106.446</v>
      </c>
      <c r="J25" s="309">
        <f t="shared" si="5"/>
        <v>6.182103410905599E-3</v>
      </c>
      <c r="K25" s="259">
        <f t="shared" si="6"/>
        <v>9.1650415219103904E-3</v>
      </c>
      <c r="L25" s="64">
        <f t="shared" si="0"/>
        <v>0.79598103561727018</v>
      </c>
      <c r="N25" s="39">
        <f t="shared" si="1"/>
        <v>2.6579218799049285</v>
      </c>
      <c r="O25" s="173">
        <f t="shared" si="1"/>
        <v>2.8066021567748569</v>
      </c>
      <c r="P25" s="64">
        <f t="shared" si="7"/>
        <v>5.5938542811968056E-2</v>
      </c>
    </row>
    <row r="26" spans="1:16" ht="20.100000000000001" customHeight="1" x14ac:dyDescent="0.25">
      <c r="A26" s="13" t="s">
        <v>194</v>
      </c>
      <c r="B26" s="24">
        <v>152.51</v>
      </c>
      <c r="C26" s="160">
        <v>333.17</v>
      </c>
      <c r="D26" s="309">
        <f t="shared" si="2"/>
        <v>3.7436083612735504E-3</v>
      </c>
      <c r="E26" s="259">
        <f t="shared" si="3"/>
        <v>7.1271432556436181E-3</v>
      </c>
      <c r="F26" s="64">
        <f t="shared" si="4"/>
        <v>1.1845780604550524</v>
      </c>
      <c r="H26" s="24">
        <v>34.236000000000004</v>
      </c>
      <c r="I26" s="160">
        <v>75.914999999999992</v>
      </c>
      <c r="J26" s="309">
        <f t="shared" si="5"/>
        <v>3.5710150732383554E-3</v>
      </c>
      <c r="K26" s="259">
        <f t="shared" si="6"/>
        <v>6.5363106846272031E-3</v>
      </c>
      <c r="L26" s="64">
        <f t="shared" si="0"/>
        <v>1.2174027339642477</v>
      </c>
      <c r="N26" s="39">
        <f t="shared" si="1"/>
        <v>2.2448364041702189</v>
      </c>
      <c r="O26" s="173">
        <f t="shared" si="1"/>
        <v>2.2785664975838156</v>
      </c>
      <c r="P26" s="64">
        <f t="shared" si="7"/>
        <v>1.5025635432023681E-2</v>
      </c>
    </row>
    <row r="27" spans="1:16" ht="20.100000000000001" customHeight="1" x14ac:dyDescent="0.25">
      <c r="A27" s="13" t="s">
        <v>124</v>
      </c>
      <c r="B27" s="24">
        <v>207.76</v>
      </c>
      <c r="C27" s="160">
        <v>248.16</v>
      </c>
      <c r="D27" s="309">
        <f t="shared" si="2"/>
        <v>5.0998103280977831E-3</v>
      </c>
      <c r="E27" s="259">
        <f t="shared" si="3"/>
        <v>5.3086168332098331E-3</v>
      </c>
      <c r="F27" s="64">
        <f t="shared" si="4"/>
        <v>0.19445514054678478</v>
      </c>
      <c r="H27" s="24">
        <v>45.744</v>
      </c>
      <c r="I27" s="160">
        <v>60.608000000000004</v>
      </c>
      <c r="J27" s="309">
        <f t="shared" si="5"/>
        <v>4.7713667925638305E-3</v>
      </c>
      <c r="K27" s="259">
        <f t="shared" si="6"/>
        <v>5.2183721000314248E-3</v>
      </c>
      <c r="L27" s="64">
        <f t="shared" si="0"/>
        <v>0.32493878978663876</v>
      </c>
      <c r="N27" s="39">
        <f t="shared" si="1"/>
        <v>2.2017712745475548</v>
      </c>
      <c r="O27" s="173">
        <f t="shared" si="1"/>
        <v>2.4422952933591233</v>
      </c>
      <c r="P27" s="64">
        <f t="shared" si="7"/>
        <v>0.10924114670402997</v>
      </c>
    </row>
    <row r="28" spans="1:16" ht="20.100000000000001" customHeight="1" x14ac:dyDescent="0.25">
      <c r="A28" s="13" t="s">
        <v>188</v>
      </c>
      <c r="B28" s="24">
        <v>120.78</v>
      </c>
      <c r="C28" s="160">
        <v>216.49</v>
      </c>
      <c r="D28" s="309">
        <f t="shared" si="2"/>
        <v>2.9647434127245392E-3</v>
      </c>
      <c r="E28" s="259">
        <f t="shared" si="3"/>
        <v>4.63113498638619E-3</v>
      </c>
      <c r="F28" s="64">
        <f t="shared" si="4"/>
        <v>0.79243252194071867</v>
      </c>
      <c r="H28" s="24">
        <v>28.291</v>
      </c>
      <c r="I28" s="160">
        <v>56.912999999999997</v>
      </c>
      <c r="J28" s="309">
        <f t="shared" si="5"/>
        <v>2.9509167962666872E-3</v>
      </c>
      <c r="K28" s="259">
        <f t="shared" si="6"/>
        <v>4.9002311795322143E-3</v>
      </c>
      <c r="L28" s="64">
        <f t="shared" si="0"/>
        <v>1.0116998338694283</v>
      </c>
      <c r="N28" s="39">
        <f t="shared" si="1"/>
        <v>2.3423580062924327</v>
      </c>
      <c r="O28" s="173">
        <f t="shared" si="1"/>
        <v>2.6288974086562886</v>
      </c>
      <c r="P28" s="64">
        <f t="shared" si="7"/>
        <v>0.12232946526282744</v>
      </c>
    </row>
    <row r="29" spans="1:16" ht="20.100000000000001" customHeight="1" x14ac:dyDescent="0.25">
      <c r="A29" s="13" t="s">
        <v>210</v>
      </c>
      <c r="B29" s="24">
        <v>137.30000000000001</v>
      </c>
      <c r="C29" s="160">
        <v>39.85</v>
      </c>
      <c r="D29" s="309">
        <f t="shared" si="2"/>
        <v>3.3702539374654682E-3</v>
      </c>
      <c r="E29" s="259">
        <f t="shared" si="3"/>
        <v>8.524676853780297E-4</v>
      </c>
      <c r="F29" s="64">
        <f>(C29-B29)/B29</f>
        <v>-0.70975965040058275</v>
      </c>
      <c r="H29" s="24">
        <v>44.539000000000001</v>
      </c>
      <c r="I29" s="160">
        <v>52.534999999999997</v>
      </c>
      <c r="J29" s="309">
        <f t="shared" si="5"/>
        <v>4.6456782435729373E-3</v>
      </c>
      <c r="K29" s="259">
        <f t="shared" si="6"/>
        <v>4.523283696461702E-3</v>
      </c>
      <c r="L29" s="64">
        <f t="shared" si="0"/>
        <v>0.17952805406497666</v>
      </c>
      <c r="N29" s="39">
        <f t="shared" si="1"/>
        <v>3.2439184268026215</v>
      </c>
      <c r="O29" s="173">
        <f t="shared" si="1"/>
        <v>13.183186951066499</v>
      </c>
      <c r="P29" s="64">
        <f>(O29-N29)/N29</f>
        <v>3.0639699328261312</v>
      </c>
    </row>
    <row r="30" spans="1:16" ht="20.100000000000001" customHeight="1" x14ac:dyDescent="0.25">
      <c r="A30" s="13" t="s">
        <v>221</v>
      </c>
      <c r="B30" s="24">
        <v>288.36</v>
      </c>
      <c r="C30" s="160">
        <v>222.3</v>
      </c>
      <c r="D30" s="309">
        <f t="shared" si="2"/>
        <v>7.0782696679354872E-3</v>
      </c>
      <c r="E30" s="259">
        <f t="shared" si="3"/>
        <v>4.7554219939657718E-3</v>
      </c>
      <c r="F30" s="64">
        <f t="shared" si="4"/>
        <v>-0.22908863920099876</v>
      </c>
      <c r="H30" s="24">
        <v>71.436000000000007</v>
      </c>
      <c r="I30" s="160">
        <v>51.681000000000004</v>
      </c>
      <c r="J30" s="309">
        <f t="shared" si="5"/>
        <v>7.4511926852393719E-3</v>
      </c>
      <c r="K30" s="259">
        <f t="shared" si="6"/>
        <v>4.449753968151466E-3</v>
      </c>
      <c r="L30" s="64">
        <f t="shared" si="0"/>
        <v>-0.27654123971107003</v>
      </c>
      <c r="N30" s="39">
        <f t="shared" si="1"/>
        <v>2.4773200166458595</v>
      </c>
      <c r="O30" s="173">
        <f t="shared" si="1"/>
        <v>2.3248313090418353</v>
      </c>
      <c r="P30" s="64">
        <f t="shared" si="7"/>
        <v>-6.1553899609015653E-2</v>
      </c>
    </row>
    <row r="31" spans="1:16" ht="20.100000000000001" customHeight="1" x14ac:dyDescent="0.25">
      <c r="A31" s="13" t="s">
        <v>206</v>
      </c>
      <c r="B31" s="24">
        <v>36.72</v>
      </c>
      <c r="C31" s="160">
        <v>223.35</v>
      </c>
      <c r="D31" s="309">
        <f t="shared" si="2"/>
        <v>9.0135269179702831E-4</v>
      </c>
      <c r="E31" s="259">
        <f t="shared" si="3"/>
        <v>4.7778835013596718E-3</v>
      </c>
      <c r="F31" s="64">
        <f t="shared" si="4"/>
        <v>5.0825163398692812</v>
      </c>
      <c r="H31" s="24">
        <v>9.8640000000000008</v>
      </c>
      <c r="I31" s="160">
        <v>47.844999999999999</v>
      </c>
      <c r="J31" s="309">
        <f t="shared" si="5"/>
        <v>1.0288729022789793E-3</v>
      </c>
      <c r="K31" s="259">
        <f t="shared" si="6"/>
        <v>4.1194728934464669E-3</v>
      </c>
      <c r="L31" s="64">
        <f t="shared" si="0"/>
        <v>3.8504663422546628</v>
      </c>
      <c r="N31" s="39">
        <f t="shared" si="1"/>
        <v>2.6862745098039218</v>
      </c>
      <c r="O31" s="173">
        <f t="shared" si="1"/>
        <v>2.1421535706290578</v>
      </c>
      <c r="P31" s="64">
        <f t="shared" si="7"/>
        <v>-0.20255597005779608</v>
      </c>
    </row>
    <row r="32" spans="1:16" ht="20.100000000000001" customHeight="1" thickBot="1" x14ac:dyDescent="0.3">
      <c r="A32" s="13" t="s">
        <v>17</v>
      </c>
      <c r="B32" s="24">
        <f>B33-SUM(B7:B31)</f>
        <v>1577.9799999999741</v>
      </c>
      <c r="C32" s="160">
        <f>C33-SUM(C7:C31)</f>
        <v>1526.4499999999825</v>
      </c>
      <c r="D32" s="309">
        <f t="shared" si="2"/>
        <v>3.8734110038176783E-2</v>
      </c>
      <c r="E32" s="259">
        <f t="shared" si="3"/>
        <v>3.2653683772779891E-2</v>
      </c>
      <c r="F32" s="64">
        <f t="shared" si="4"/>
        <v>-3.2655673709421164E-2</v>
      </c>
      <c r="H32" s="24">
        <f>H33-SUM(H7:H31)</f>
        <v>434.29299999999239</v>
      </c>
      <c r="I32" s="160">
        <f>I33-SUM(I7:I31)</f>
        <v>454.77400000000307</v>
      </c>
      <c r="J32" s="309">
        <f t="shared" si="5"/>
        <v>4.5299300420664733E-2</v>
      </c>
      <c r="K32" s="259">
        <f t="shared" si="6"/>
        <v>3.9156216232505724E-2</v>
      </c>
      <c r="L32" s="64">
        <f t="shared" si="0"/>
        <v>4.7159406207355495E-2</v>
      </c>
      <c r="N32" s="39">
        <f t="shared" si="1"/>
        <v>2.7522085197530988</v>
      </c>
      <c r="O32" s="173">
        <f t="shared" si="1"/>
        <v>2.9792918208916652</v>
      </c>
      <c r="P32" s="64">
        <f t="shared" si="7"/>
        <v>8.2509482660470118E-2</v>
      </c>
    </row>
    <row r="33" spans="1:16" ht="26.25" customHeight="1" thickBot="1" x14ac:dyDescent="0.3">
      <c r="A33" s="17" t="s">
        <v>18</v>
      </c>
      <c r="B33" s="22">
        <v>40738.769999999975</v>
      </c>
      <c r="C33" s="165">
        <v>46746.639999999978</v>
      </c>
      <c r="D33" s="305">
        <f>SUM(D7:D32)</f>
        <v>1</v>
      </c>
      <c r="E33" s="306">
        <f>SUM(E7:E32)</f>
        <v>1.0000000000000004</v>
      </c>
      <c r="F33" s="69">
        <f t="shared" si="4"/>
        <v>0.14747303367283809</v>
      </c>
      <c r="G33" s="2"/>
      <c r="H33" s="22">
        <v>9587.1899999999932</v>
      </c>
      <c r="I33" s="165">
        <v>11614.350000000006</v>
      </c>
      <c r="J33" s="305">
        <f>SUM(J7:J32)</f>
        <v>1</v>
      </c>
      <c r="K33" s="306">
        <f>SUM(K7:K32)</f>
        <v>1</v>
      </c>
      <c r="L33" s="69">
        <f t="shared" si="0"/>
        <v>0.21144464645010833</v>
      </c>
      <c r="N33" s="34">
        <f t="shared" si="1"/>
        <v>2.3533332007814667</v>
      </c>
      <c r="O33" s="166">
        <f t="shared" si="1"/>
        <v>2.4845315085747361</v>
      </c>
      <c r="P33" s="69">
        <f t="shared" si="7"/>
        <v>5.5749992287408644E-2</v>
      </c>
    </row>
    <row r="35" spans="1:16" ht="15.75" thickBot="1" x14ac:dyDescent="0.3"/>
    <row r="36" spans="1:16" x14ac:dyDescent="0.25">
      <c r="A36" s="462" t="s">
        <v>2</v>
      </c>
      <c r="B36" s="455" t="s">
        <v>1</v>
      </c>
      <c r="C36" s="446"/>
      <c r="D36" s="455" t="s">
        <v>105</v>
      </c>
      <c r="E36" s="446"/>
      <c r="F36" s="148" t="s">
        <v>0</v>
      </c>
      <c r="H36" s="465" t="s">
        <v>19</v>
      </c>
      <c r="I36" s="466"/>
      <c r="J36" s="455" t="s">
        <v>105</v>
      </c>
      <c r="K36" s="451"/>
      <c r="L36" s="148" t="s">
        <v>0</v>
      </c>
      <c r="N36" s="445" t="s">
        <v>22</v>
      </c>
      <c r="O36" s="446"/>
      <c r="P36" s="148" t="s">
        <v>0</v>
      </c>
    </row>
    <row r="37" spans="1:16" x14ac:dyDescent="0.25">
      <c r="A37" s="463"/>
      <c r="B37" s="456" t="str">
        <f>B5</f>
        <v>jan-fev</v>
      </c>
      <c r="C37" s="448"/>
      <c r="D37" s="456" t="str">
        <f>B5</f>
        <v>jan-fev</v>
      </c>
      <c r="E37" s="448"/>
      <c r="F37" s="149" t="str">
        <f>F5</f>
        <v>2022/2021</v>
      </c>
      <c r="H37" s="443" t="str">
        <f>B5</f>
        <v>jan-fev</v>
      </c>
      <c r="I37" s="448"/>
      <c r="J37" s="456" t="str">
        <f>B5</f>
        <v>jan-fev</v>
      </c>
      <c r="K37" s="444"/>
      <c r="L37" s="149" t="str">
        <f>L5</f>
        <v>2022/2021</v>
      </c>
      <c r="N37" s="443" t="str">
        <f>B5</f>
        <v>jan-fev</v>
      </c>
      <c r="O37" s="444"/>
      <c r="P37" s="149" t="str">
        <f>P5</f>
        <v>2022/2021</v>
      </c>
    </row>
    <row r="38" spans="1:16" ht="19.5" customHeight="1" thickBot="1" x14ac:dyDescent="0.3">
      <c r="A38" s="464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182</v>
      </c>
      <c r="B39" s="45">
        <v>8230.98</v>
      </c>
      <c r="C39" s="167">
        <v>5888.32</v>
      </c>
      <c r="D39" s="309">
        <f t="shared" ref="D39:D61" si="12">B39/$B$62</f>
        <v>0.42911615724530844</v>
      </c>
      <c r="E39" s="308">
        <f t="shared" ref="E39:E61" si="13">C39/$C$62</f>
        <v>0.30629217270444198</v>
      </c>
      <c r="F39" s="64">
        <f>(C39-B39)/B39</f>
        <v>-0.2846149547198511</v>
      </c>
      <c r="H39" s="45">
        <v>1690.6610000000001</v>
      </c>
      <c r="I39" s="167">
        <v>1271.9000000000001</v>
      </c>
      <c r="J39" s="309">
        <f t="shared" ref="J39:J61" si="14">H39/$H$62</f>
        <v>0.39767617399739513</v>
      </c>
      <c r="K39" s="308">
        <f t="shared" ref="K39:K61" si="15">I39/$I$62</f>
        <v>0.28473401245048102</v>
      </c>
      <c r="L39" s="64">
        <f t="shared" ref="L39:L62" si="16">(I39-H39)/H39</f>
        <v>-0.24769069612417863</v>
      </c>
      <c r="N39" s="39">
        <f t="shared" ref="N39:O62" si="17">(H39/B39)*10</f>
        <v>2.0540215138416085</v>
      </c>
      <c r="O39" s="172">
        <f t="shared" si="17"/>
        <v>2.1600388565838817</v>
      </c>
      <c r="P39" s="73">
        <f t="shared" si="7"/>
        <v>5.1614524009532141E-2</v>
      </c>
    </row>
    <row r="40" spans="1:16" ht="20.100000000000001" customHeight="1" x14ac:dyDescent="0.25">
      <c r="A40" s="44" t="s">
        <v>181</v>
      </c>
      <c r="B40" s="24">
        <v>3067.5</v>
      </c>
      <c r="C40" s="160">
        <v>4028.0600000000004</v>
      </c>
      <c r="D40" s="309">
        <f t="shared" si="12"/>
        <v>0.15992188200554294</v>
      </c>
      <c r="E40" s="259">
        <f t="shared" si="13"/>
        <v>0.20952720796149915</v>
      </c>
      <c r="F40" s="64">
        <f t="shared" ref="F40:F62" si="18">(C40-B40)/B40</f>
        <v>0.31314099429502867</v>
      </c>
      <c r="H40" s="24">
        <v>682.58699999999999</v>
      </c>
      <c r="I40" s="160">
        <v>949.33600000000001</v>
      </c>
      <c r="J40" s="309">
        <f t="shared" si="14"/>
        <v>0.16055766743324648</v>
      </c>
      <c r="K40" s="259">
        <f t="shared" si="15"/>
        <v>0.21252319242368883</v>
      </c>
      <c r="L40" s="64">
        <f t="shared" si="16"/>
        <v>0.39079121049770948</v>
      </c>
      <c r="N40" s="39">
        <f t="shared" si="17"/>
        <v>2.2252224938875305</v>
      </c>
      <c r="O40" s="173">
        <f t="shared" si="17"/>
        <v>2.3568069989026972</v>
      </c>
      <c r="P40" s="64">
        <f t="shared" si="7"/>
        <v>5.9133190221030273E-2</v>
      </c>
    </row>
    <row r="41" spans="1:16" ht="20.100000000000001" customHeight="1" x14ac:dyDescent="0.25">
      <c r="A41" s="44" t="s">
        <v>185</v>
      </c>
      <c r="B41" s="24">
        <v>4391.6399999999994</v>
      </c>
      <c r="C41" s="160">
        <v>2814.16</v>
      </c>
      <c r="D41" s="309">
        <f t="shared" si="12"/>
        <v>0.22895495807361776</v>
      </c>
      <c r="E41" s="259">
        <f t="shared" si="13"/>
        <v>0.14638388890853968</v>
      </c>
      <c r="F41" s="64">
        <f t="shared" si="18"/>
        <v>-0.35920066307803</v>
      </c>
      <c r="H41" s="24">
        <v>926.06700000000001</v>
      </c>
      <c r="I41" s="160">
        <v>673.07500000000005</v>
      </c>
      <c r="J41" s="309">
        <f t="shared" si="14"/>
        <v>0.21782887369215101</v>
      </c>
      <c r="K41" s="259">
        <f t="shared" si="15"/>
        <v>0.15067799782224037</v>
      </c>
      <c r="L41" s="64">
        <f t="shared" si="16"/>
        <v>-0.27318973681169934</v>
      </c>
      <c r="N41" s="39">
        <f t="shared" si="17"/>
        <v>2.1087042653769439</v>
      </c>
      <c r="O41" s="173">
        <f t="shared" si="17"/>
        <v>2.3917438951587688</v>
      </c>
      <c r="P41" s="64">
        <f t="shared" si="7"/>
        <v>0.13422443081710647</v>
      </c>
    </row>
    <row r="42" spans="1:16" ht="20.100000000000001" customHeight="1" x14ac:dyDescent="0.25">
      <c r="A42" s="44" t="s">
        <v>187</v>
      </c>
      <c r="B42" s="24">
        <v>399.81</v>
      </c>
      <c r="C42" s="160">
        <v>1599.7800000000002</v>
      </c>
      <c r="D42" s="309">
        <f t="shared" si="12"/>
        <v>2.084380363313321E-2</v>
      </c>
      <c r="E42" s="259">
        <f t="shared" si="13"/>
        <v>8.321560174194205E-2</v>
      </c>
      <c r="F42" s="64">
        <f t="shared" si="18"/>
        <v>3.0013506415547391</v>
      </c>
      <c r="H42" s="24">
        <v>99.432999999999993</v>
      </c>
      <c r="I42" s="160">
        <v>361.45699999999999</v>
      </c>
      <c r="J42" s="309">
        <f t="shared" si="14"/>
        <v>2.3388565187866157E-2</v>
      </c>
      <c r="K42" s="259">
        <f t="shared" si="15"/>
        <v>8.0917605109138702E-2</v>
      </c>
      <c r="L42" s="64">
        <f t="shared" si="16"/>
        <v>2.6351814789858499</v>
      </c>
      <c r="N42" s="39">
        <f t="shared" si="17"/>
        <v>2.4870063280058026</v>
      </c>
      <c r="O42" s="173">
        <f t="shared" si="17"/>
        <v>2.2594169198264757</v>
      </c>
      <c r="P42" s="64">
        <f t="shared" si="7"/>
        <v>-9.1511390870411893E-2</v>
      </c>
    </row>
    <row r="43" spans="1:16" ht="20.100000000000001" customHeight="1" x14ac:dyDescent="0.25">
      <c r="A43" s="44" t="s">
        <v>186</v>
      </c>
      <c r="B43" s="24">
        <v>865.59999999999991</v>
      </c>
      <c r="C43" s="160">
        <v>798.81</v>
      </c>
      <c r="D43" s="309">
        <f t="shared" si="12"/>
        <v>4.5127426589730381E-2</v>
      </c>
      <c r="E43" s="259">
        <f t="shared" si="13"/>
        <v>4.1551622615285048E-2</v>
      </c>
      <c r="F43" s="64">
        <f t="shared" si="18"/>
        <v>-7.7160351201478711E-2</v>
      </c>
      <c r="H43" s="24">
        <v>273.81700000000001</v>
      </c>
      <c r="I43" s="160">
        <v>304.21100000000001</v>
      </c>
      <c r="J43" s="309">
        <f t="shared" si="14"/>
        <v>6.4407055545401909E-2</v>
      </c>
      <c r="K43" s="259">
        <f t="shared" si="15"/>
        <v>6.8102223965385081E-2</v>
      </c>
      <c r="L43" s="64">
        <f t="shared" si="16"/>
        <v>0.11100114309922322</v>
      </c>
      <c r="N43" s="39">
        <f t="shared" si="17"/>
        <v>3.1633202402957488</v>
      </c>
      <c r="O43" s="173">
        <f t="shared" si="17"/>
        <v>3.8083023497452468</v>
      </c>
      <c r="P43" s="64">
        <f t="shared" si="7"/>
        <v>0.20389402920179736</v>
      </c>
    </row>
    <row r="44" spans="1:16" ht="20.100000000000001" customHeight="1" x14ac:dyDescent="0.25">
      <c r="A44" s="44" t="s">
        <v>195</v>
      </c>
      <c r="B44" s="24">
        <v>84.4</v>
      </c>
      <c r="C44" s="160">
        <v>1328.6299999999999</v>
      </c>
      <c r="D44" s="309">
        <f t="shared" si="12"/>
        <v>4.4001326295901632E-3</v>
      </c>
      <c r="E44" s="259">
        <f t="shared" si="13"/>
        <v>6.9111218381525244E-2</v>
      </c>
      <c r="F44" s="64">
        <f t="shared" si="18"/>
        <v>14.742061611374405</v>
      </c>
      <c r="H44" s="24">
        <v>20.411000000000001</v>
      </c>
      <c r="I44" s="160">
        <v>174.54400000000001</v>
      </c>
      <c r="J44" s="309">
        <f t="shared" si="14"/>
        <v>4.8010620623891087E-3</v>
      </c>
      <c r="K44" s="259">
        <f t="shared" si="15"/>
        <v>3.9074308883683274E-2</v>
      </c>
      <c r="L44" s="64">
        <f t="shared" si="16"/>
        <v>7.5514673460389004</v>
      </c>
      <c r="N44" s="39">
        <f t="shared" si="17"/>
        <v>2.4183649289099525</v>
      </c>
      <c r="O44" s="173">
        <f t="shared" si="17"/>
        <v>1.3137141265815164</v>
      </c>
      <c r="P44" s="64">
        <f t="shared" si="7"/>
        <v>-0.45677589396168738</v>
      </c>
    </row>
    <row r="45" spans="1:16" ht="20.100000000000001" customHeight="1" x14ac:dyDescent="0.25">
      <c r="A45" s="44" t="s">
        <v>183</v>
      </c>
      <c r="B45" s="24">
        <v>433.56</v>
      </c>
      <c r="C45" s="160">
        <v>552.3900000000001</v>
      </c>
      <c r="D45" s="309">
        <f t="shared" si="12"/>
        <v>2.2603335342240651E-2</v>
      </c>
      <c r="E45" s="259">
        <f t="shared" si="13"/>
        <v>2.8733617276270097E-2</v>
      </c>
      <c r="F45" s="64">
        <f t="shared" si="18"/>
        <v>0.27407971215056764</v>
      </c>
      <c r="H45" s="24">
        <v>102.857</v>
      </c>
      <c r="I45" s="160">
        <v>126.47499999999999</v>
      </c>
      <c r="J45" s="309">
        <f t="shared" si="14"/>
        <v>2.4193956227091102E-2</v>
      </c>
      <c r="K45" s="259">
        <f t="shared" si="15"/>
        <v>2.8313337703179953E-2</v>
      </c>
      <c r="L45" s="64">
        <f t="shared" si="16"/>
        <v>0.22961976336078241</v>
      </c>
      <c r="N45" s="39">
        <f t="shared" si="17"/>
        <v>2.372382138573669</v>
      </c>
      <c r="O45" s="173">
        <f t="shared" si="17"/>
        <v>2.2895961186842624</v>
      </c>
      <c r="P45" s="64">
        <f t="shared" si="7"/>
        <v>-3.4895735616682508E-2</v>
      </c>
    </row>
    <row r="46" spans="1:16" ht="20.100000000000001" customHeight="1" x14ac:dyDescent="0.25">
      <c r="A46" s="44" t="s">
        <v>189</v>
      </c>
      <c r="B46" s="24">
        <v>438.86</v>
      </c>
      <c r="C46" s="160">
        <v>430.01</v>
      </c>
      <c r="D46" s="309">
        <f t="shared" si="12"/>
        <v>2.2879646988411596E-2</v>
      </c>
      <c r="E46" s="259">
        <f t="shared" si="13"/>
        <v>2.2367788636595342E-2</v>
      </c>
      <c r="F46" s="64">
        <f t="shared" si="18"/>
        <v>-2.0165884336690566E-2</v>
      </c>
      <c r="H46" s="24">
        <v>123.324</v>
      </c>
      <c r="I46" s="160">
        <v>120.003</v>
      </c>
      <c r="J46" s="309">
        <f t="shared" si="14"/>
        <v>2.9008190572832021E-2</v>
      </c>
      <c r="K46" s="259">
        <f t="shared" si="15"/>
        <v>2.6864482817906338E-2</v>
      </c>
      <c r="L46" s="64">
        <f t="shared" si="16"/>
        <v>-2.69290649022088E-2</v>
      </c>
      <c r="N46" s="39">
        <f t="shared" si="17"/>
        <v>2.810098892585335</v>
      </c>
      <c r="O46" s="173">
        <f t="shared" si="17"/>
        <v>2.7907025418013536</v>
      </c>
      <c r="P46" s="64">
        <f t="shared" si="7"/>
        <v>-6.9023730215189826E-3</v>
      </c>
    </row>
    <row r="47" spans="1:16" ht="20.100000000000001" customHeight="1" x14ac:dyDescent="0.25">
      <c r="A47" s="44" t="s">
        <v>184</v>
      </c>
      <c r="B47" s="24">
        <v>388.41999999999996</v>
      </c>
      <c r="C47" s="160">
        <v>327.99</v>
      </c>
      <c r="D47" s="309">
        <f t="shared" si="12"/>
        <v>2.0249994265229984E-2</v>
      </c>
      <c r="E47" s="259">
        <f t="shared" si="13"/>
        <v>1.7061024150407913E-2</v>
      </c>
      <c r="F47" s="64">
        <f t="shared" si="18"/>
        <v>-0.1555790124092476</v>
      </c>
      <c r="H47" s="24">
        <v>101.69800000000001</v>
      </c>
      <c r="I47" s="160">
        <v>108.453</v>
      </c>
      <c r="J47" s="309">
        <f t="shared" si="14"/>
        <v>2.3921337005577754E-2</v>
      </c>
      <c r="K47" s="259">
        <f t="shared" si="15"/>
        <v>2.427884098772861E-2</v>
      </c>
      <c r="L47" s="64">
        <f t="shared" si="16"/>
        <v>6.6422151861393483E-2</v>
      </c>
      <c r="N47" s="39">
        <f t="shared" si="17"/>
        <v>2.61824828793574</v>
      </c>
      <c r="O47" s="173">
        <f t="shared" si="17"/>
        <v>3.3065947132534528</v>
      </c>
      <c r="P47" s="64">
        <f t="shared" si="7"/>
        <v>0.26290341847618037</v>
      </c>
    </row>
    <row r="48" spans="1:16" ht="20.100000000000001" customHeight="1" x14ac:dyDescent="0.25">
      <c r="A48" s="44" t="s">
        <v>190</v>
      </c>
      <c r="B48" s="24">
        <v>222.99</v>
      </c>
      <c r="C48" s="160">
        <v>379.27000000000004</v>
      </c>
      <c r="D48" s="309">
        <f t="shared" si="12"/>
        <v>1.1625421505596095E-2</v>
      </c>
      <c r="E48" s="259">
        <f t="shared" si="13"/>
        <v>1.9728450957423121E-2</v>
      </c>
      <c r="F48" s="64">
        <f t="shared" si="18"/>
        <v>0.70083860262792064</v>
      </c>
      <c r="H48" s="24">
        <v>59.269000000000005</v>
      </c>
      <c r="I48" s="160">
        <v>106.446</v>
      </c>
      <c r="J48" s="309">
        <f t="shared" si="14"/>
        <v>1.394121539247171E-2</v>
      </c>
      <c r="K48" s="259">
        <f t="shared" si="15"/>
        <v>2.3829543745030192E-2</v>
      </c>
      <c r="L48" s="64">
        <f t="shared" si="16"/>
        <v>0.79598103561727018</v>
      </c>
      <c r="N48" s="39">
        <f t="shared" si="17"/>
        <v>2.6579218799049285</v>
      </c>
      <c r="O48" s="173">
        <f t="shared" si="17"/>
        <v>2.8066021567748569</v>
      </c>
      <c r="P48" s="64">
        <f t="shared" si="7"/>
        <v>5.5938542811968056E-2</v>
      </c>
    </row>
    <row r="49" spans="1:16" ht="20.100000000000001" customHeight="1" x14ac:dyDescent="0.25">
      <c r="A49" s="44" t="s">
        <v>194</v>
      </c>
      <c r="B49" s="24">
        <v>152.51</v>
      </c>
      <c r="C49" s="160">
        <v>333.17</v>
      </c>
      <c r="D49" s="309">
        <f t="shared" si="12"/>
        <v>7.9509979542511326E-3</v>
      </c>
      <c r="E49" s="259">
        <f t="shared" si="13"/>
        <v>1.7330471710086906E-2</v>
      </c>
      <c r="F49" s="64">
        <f t="shared" si="18"/>
        <v>1.1845780604550524</v>
      </c>
      <c r="H49" s="24">
        <v>34.236000000000004</v>
      </c>
      <c r="I49" s="160">
        <v>75.914999999999992</v>
      </c>
      <c r="J49" s="309">
        <f t="shared" si="14"/>
        <v>8.052969514867156E-3</v>
      </c>
      <c r="K49" s="259">
        <f t="shared" si="15"/>
        <v>1.6994718574713626E-2</v>
      </c>
      <c r="L49" s="64">
        <f t="shared" si="16"/>
        <v>1.2174027339642477</v>
      </c>
      <c r="N49" s="39">
        <f t="shared" si="17"/>
        <v>2.2448364041702189</v>
      </c>
      <c r="O49" s="173">
        <f t="shared" si="17"/>
        <v>2.2785664975838156</v>
      </c>
      <c r="P49" s="64">
        <f t="shared" si="7"/>
        <v>1.5025635432023681E-2</v>
      </c>
    </row>
    <row r="50" spans="1:16" ht="20.100000000000001" customHeight="1" x14ac:dyDescent="0.25">
      <c r="A50" s="44" t="s">
        <v>188</v>
      </c>
      <c r="B50" s="24">
        <v>120.78</v>
      </c>
      <c r="C50" s="160">
        <v>216.49</v>
      </c>
      <c r="D50" s="309">
        <f t="shared" si="12"/>
        <v>6.2967774763258277E-3</v>
      </c>
      <c r="E50" s="259">
        <f t="shared" si="13"/>
        <v>1.1261139419865878E-2</v>
      </c>
      <c r="F50" s="64">
        <f t="shared" si="18"/>
        <v>0.79243252194071867</v>
      </c>
      <c r="H50" s="24">
        <v>28.291</v>
      </c>
      <c r="I50" s="160">
        <v>56.912999999999997</v>
      </c>
      <c r="J50" s="309">
        <f t="shared" si="14"/>
        <v>6.6545905054652028E-3</v>
      </c>
      <c r="K50" s="259">
        <f t="shared" si="15"/>
        <v>1.2740834067610838E-2</v>
      </c>
      <c r="L50" s="64">
        <f t="shared" si="16"/>
        <v>1.0116998338694283</v>
      </c>
      <c r="N50" s="39">
        <f t="shared" si="17"/>
        <v>2.3423580062924327</v>
      </c>
      <c r="O50" s="173">
        <f t="shared" si="17"/>
        <v>2.6288974086562886</v>
      </c>
      <c r="P50" s="64">
        <f t="shared" si="7"/>
        <v>0.12232946526282744</v>
      </c>
    </row>
    <row r="51" spans="1:16" ht="20.100000000000001" customHeight="1" x14ac:dyDescent="0.25">
      <c r="A51" s="44" t="s">
        <v>198</v>
      </c>
      <c r="B51" s="24">
        <v>138.61000000000001</v>
      </c>
      <c r="C51" s="160">
        <v>176.43</v>
      </c>
      <c r="D51" s="309">
        <f t="shared" si="12"/>
        <v>7.2263315614631814E-3</v>
      </c>
      <c r="E51" s="259">
        <f t="shared" si="13"/>
        <v>9.17734226914378E-3</v>
      </c>
      <c r="F51" s="64">
        <f t="shared" si="18"/>
        <v>0.27285188658826914</v>
      </c>
      <c r="H51" s="24">
        <v>29.022000000000002</v>
      </c>
      <c r="I51" s="160">
        <v>41.129000000000005</v>
      </c>
      <c r="J51" s="309">
        <f t="shared" si="14"/>
        <v>6.8265358470754349E-3</v>
      </c>
      <c r="K51" s="259">
        <f t="shared" si="15"/>
        <v>9.2073474314614632E-3</v>
      </c>
      <c r="L51" s="64">
        <f t="shared" si="16"/>
        <v>0.41716628764385644</v>
      </c>
      <c r="N51" s="39">
        <f t="shared" si="17"/>
        <v>2.0937883269605368</v>
      </c>
      <c r="O51" s="173">
        <f t="shared" si="17"/>
        <v>2.3311795046193957</v>
      </c>
      <c r="P51" s="64">
        <f t="shared" si="7"/>
        <v>0.1133787855257888</v>
      </c>
    </row>
    <row r="52" spans="1:16" ht="20.100000000000001" customHeight="1" x14ac:dyDescent="0.25">
      <c r="A52" s="44" t="s">
        <v>196</v>
      </c>
      <c r="B52" s="24">
        <v>90.42</v>
      </c>
      <c r="C52" s="160">
        <v>147.43</v>
      </c>
      <c r="D52" s="309">
        <f t="shared" si="12"/>
        <v>4.7139809522220672E-3</v>
      </c>
      <c r="E52" s="259">
        <f t="shared" si="13"/>
        <v>7.668852070168721E-3</v>
      </c>
      <c r="F52" s="64">
        <f t="shared" si="18"/>
        <v>0.63050210130502105</v>
      </c>
      <c r="H52" s="24">
        <v>22.462000000000003</v>
      </c>
      <c r="I52" s="160">
        <v>33.650000000000006</v>
      </c>
      <c r="J52" s="309">
        <f t="shared" si="14"/>
        <v>5.2834969401491429E-3</v>
      </c>
      <c r="K52" s="259">
        <f t="shared" si="15"/>
        <v>7.5330603970113121E-3</v>
      </c>
      <c r="L52" s="64">
        <f t="shared" si="16"/>
        <v>0.49808565577419645</v>
      </c>
      <c r="N52" s="39">
        <f t="shared" si="17"/>
        <v>2.4841849148418493</v>
      </c>
      <c r="O52" s="173">
        <f t="shared" si="17"/>
        <v>2.282439123651903</v>
      </c>
      <c r="P52" s="64">
        <f t="shared" si="7"/>
        <v>-8.1212066776756048E-2</v>
      </c>
    </row>
    <row r="53" spans="1:16" ht="20.100000000000001" customHeight="1" x14ac:dyDescent="0.25">
      <c r="A53" s="44" t="s">
        <v>193</v>
      </c>
      <c r="B53" s="24">
        <v>9.2100000000000009</v>
      </c>
      <c r="C53" s="160">
        <v>59.6</v>
      </c>
      <c r="D53" s="309">
        <f t="shared" si="12"/>
        <v>4.8015665306309717E-4</v>
      </c>
      <c r="E53" s="259">
        <f t="shared" si="13"/>
        <v>3.10020744341081E-3</v>
      </c>
      <c r="F53" s="64">
        <f t="shared" si="18"/>
        <v>5.4712269272529852</v>
      </c>
      <c r="H53" s="24">
        <v>1.7850000000000001</v>
      </c>
      <c r="I53" s="160">
        <v>13.171000000000001</v>
      </c>
      <c r="J53" s="309">
        <f t="shared" si="14"/>
        <v>4.1986653183893777E-4</v>
      </c>
      <c r="K53" s="259">
        <f t="shared" si="15"/>
        <v>2.9485271467767009E-3</v>
      </c>
      <c r="L53" s="64">
        <f t="shared" si="16"/>
        <v>6.378711484593838</v>
      </c>
      <c r="N53" s="39">
        <f t="shared" si="17"/>
        <v>1.9381107491856677</v>
      </c>
      <c r="O53" s="173">
        <f t="shared" si="17"/>
        <v>2.2098993288590605</v>
      </c>
      <c r="P53" s="64">
        <f t="shared" si="7"/>
        <v>0.14023377136089341</v>
      </c>
    </row>
    <row r="54" spans="1:16" ht="20.100000000000001" customHeight="1" x14ac:dyDescent="0.25">
      <c r="A54" s="44" t="s">
        <v>202</v>
      </c>
      <c r="B54" s="24">
        <v>48.07</v>
      </c>
      <c r="C54" s="160">
        <v>30.97</v>
      </c>
      <c r="D54" s="309">
        <f t="shared" si="12"/>
        <v>2.5060944964976199E-3</v>
      </c>
      <c r="E54" s="259">
        <f t="shared" si="13"/>
        <v>1.6109634986985367E-3</v>
      </c>
      <c r="F54" s="64">
        <f t="shared" si="18"/>
        <v>-0.35573122529644269</v>
      </c>
      <c r="H54" s="24">
        <v>19.132000000000001</v>
      </c>
      <c r="I54" s="160">
        <v>12.362</v>
      </c>
      <c r="J54" s="309">
        <f t="shared" si="14"/>
        <v>4.5002165194075955E-3</v>
      </c>
      <c r="K54" s="259">
        <f t="shared" si="15"/>
        <v>2.7674202861174982E-3</v>
      </c>
      <c r="L54" s="64">
        <f t="shared" si="16"/>
        <v>-0.35385741166631823</v>
      </c>
      <c r="N54" s="39">
        <f t="shared" si="17"/>
        <v>3.9800291241938841</v>
      </c>
      <c r="O54" s="173">
        <f t="shared" si="17"/>
        <v>3.9916047788182114</v>
      </c>
      <c r="P54" s="64">
        <f t="shared" si="7"/>
        <v>2.9084346528926064E-3</v>
      </c>
    </row>
    <row r="55" spans="1:16" ht="20.100000000000001" customHeight="1" x14ac:dyDescent="0.25">
      <c r="A55" s="44" t="s">
        <v>216</v>
      </c>
      <c r="B55" s="24">
        <v>7.22</v>
      </c>
      <c r="C55" s="160">
        <v>41.010000000000005</v>
      </c>
      <c r="D55" s="309">
        <f t="shared" si="12"/>
        <v>3.7640945006683614E-4</v>
      </c>
      <c r="E55" s="259">
        <f t="shared" si="13"/>
        <v>2.133213208964385E-3</v>
      </c>
      <c r="F55" s="64">
        <f t="shared" si="18"/>
        <v>4.6800554016620506</v>
      </c>
      <c r="H55" s="24">
        <v>2.9089999999999998</v>
      </c>
      <c r="I55" s="160">
        <v>10.231999999999999</v>
      </c>
      <c r="J55" s="309">
        <f t="shared" si="14"/>
        <v>6.84253076257406E-4</v>
      </c>
      <c r="K55" s="259">
        <f t="shared" si="15"/>
        <v>2.2905876369158909E-3</v>
      </c>
      <c r="L55" s="64">
        <f t="shared" si="16"/>
        <v>2.5173599174974219</v>
      </c>
      <c r="N55" s="39">
        <f t="shared" ref="N55:N59" si="19">(H55/B55)*10</f>
        <v>4.0290858725761769</v>
      </c>
      <c r="O55" s="173">
        <f t="shared" ref="O55:O59" si="20">(I55/C55)*10</f>
        <v>2.4950012192148252</v>
      </c>
      <c r="P55" s="64">
        <f t="shared" ref="P55:P59" si="21">(O55-N55)/N55</f>
        <v>-0.38075253342278997</v>
      </c>
    </row>
    <row r="56" spans="1:16" ht="20.100000000000001" customHeight="1" x14ac:dyDescent="0.25">
      <c r="A56" s="44" t="s">
        <v>200</v>
      </c>
      <c r="B56" s="24">
        <v>29.07</v>
      </c>
      <c r="C56" s="160">
        <v>28.090000000000003</v>
      </c>
      <c r="D56" s="309">
        <f t="shared" si="12"/>
        <v>1.5155433121112089E-3</v>
      </c>
      <c r="E56" s="259">
        <f t="shared" si="13"/>
        <v>1.4611548168692898E-3</v>
      </c>
      <c r="F56" s="64">
        <f t="shared" si="18"/>
        <v>-3.3711730306157442E-2</v>
      </c>
      <c r="H56" s="24">
        <v>7.8260000000000005</v>
      </c>
      <c r="I56" s="160">
        <v>8.5249999999999986</v>
      </c>
      <c r="J56" s="309">
        <f t="shared" si="14"/>
        <v>1.8408265984154212E-3</v>
      </c>
      <c r="K56" s="259">
        <f t="shared" si="15"/>
        <v>1.908449922274039E-3</v>
      </c>
      <c r="L56" s="64">
        <f t="shared" ref="L56" si="22">(I56-H56)/H56</f>
        <v>8.9317659085100698E-2</v>
      </c>
      <c r="N56" s="39">
        <f t="shared" si="19"/>
        <v>2.6921224630202962</v>
      </c>
      <c r="O56" s="173">
        <f t="shared" si="20"/>
        <v>3.0348878604485572</v>
      </c>
      <c r="P56" s="64">
        <f t="shared" si="21"/>
        <v>0.12732162155941151</v>
      </c>
    </row>
    <row r="57" spans="1:16" ht="20.100000000000001" customHeight="1" x14ac:dyDescent="0.25">
      <c r="A57" s="44" t="s">
        <v>214</v>
      </c>
      <c r="B57" s="24"/>
      <c r="C57" s="160">
        <v>4.62</v>
      </c>
      <c r="D57" s="309">
        <f t="shared" si="12"/>
        <v>0</v>
      </c>
      <c r="E57" s="259">
        <f t="shared" si="13"/>
        <v>2.4031809376775072E-4</v>
      </c>
      <c r="F57" s="64"/>
      <c r="H57" s="24"/>
      <c r="I57" s="160">
        <v>4.4619999999999997</v>
      </c>
      <c r="J57" s="309">
        <f t="shared" si="14"/>
        <v>0</v>
      </c>
      <c r="K57" s="259">
        <f t="shared" si="15"/>
        <v>9.9888604729463483E-4</v>
      </c>
      <c r="L57" s="64"/>
      <c r="N57" s="39"/>
      <c r="O57" s="173">
        <f t="shared" si="20"/>
        <v>9.6580086580086579</v>
      </c>
      <c r="P57" s="64"/>
    </row>
    <row r="58" spans="1:16" ht="20.100000000000001" customHeight="1" x14ac:dyDescent="0.25">
      <c r="A58" s="44" t="s">
        <v>199</v>
      </c>
      <c r="B58" s="24">
        <v>8.49</v>
      </c>
      <c r="C58" s="160">
        <v>8.7100000000000009</v>
      </c>
      <c r="D58" s="309">
        <f t="shared" si="12"/>
        <v>4.426199766021384E-4</v>
      </c>
      <c r="E58" s="259">
        <f t="shared" si="13"/>
        <v>4.5306722872664697E-4</v>
      </c>
      <c r="F58" s="64">
        <f t="shared" si="18"/>
        <v>2.5912838633686763E-2</v>
      </c>
      <c r="H58" s="24">
        <v>6.3049999999999997</v>
      </c>
      <c r="I58" s="160">
        <v>4.37</v>
      </c>
      <c r="J58" s="309">
        <f t="shared" si="14"/>
        <v>1.4830579738064438E-3</v>
      </c>
      <c r="K58" s="259">
        <f t="shared" si="15"/>
        <v>9.7829045869062188E-4</v>
      </c>
      <c r="L58" s="64">
        <f t="shared" si="16"/>
        <v>-0.30689928628072954</v>
      </c>
      <c r="N58" s="39">
        <f t="shared" si="19"/>
        <v>7.4263839811542987</v>
      </c>
      <c r="O58" s="173">
        <f t="shared" si="20"/>
        <v>5.0172215843857622</v>
      </c>
      <c r="P58" s="64">
        <f t="shared" si="21"/>
        <v>-0.3244058485101487</v>
      </c>
    </row>
    <row r="59" spans="1:16" ht="20.100000000000001" customHeight="1" x14ac:dyDescent="0.25">
      <c r="A59" s="44" t="s">
        <v>197</v>
      </c>
      <c r="B59" s="24">
        <v>35.61</v>
      </c>
      <c r="C59" s="160">
        <v>17.190000000000001</v>
      </c>
      <c r="D59" s="309">
        <f t="shared" ref="D59" si="23">B59/$B$62</f>
        <v>1.8565014566315839E-3</v>
      </c>
      <c r="E59" s="259">
        <f t="shared" ref="E59" si="24">C59/$C$62</f>
        <v>8.9417056966831926E-4</v>
      </c>
      <c r="F59" s="64">
        <f t="shared" si="18"/>
        <v>-0.51727042965459136</v>
      </c>
      <c r="H59" s="24">
        <v>11.670999999999999</v>
      </c>
      <c r="I59" s="160">
        <v>4.3659999999999997</v>
      </c>
      <c r="J59" s="309">
        <f t="shared" ref="J59:J60" si="25">H59/$H$62</f>
        <v>2.7452449821245054E-3</v>
      </c>
      <c r="K59" s="259">
        <f t="shared" ref="K59:K60" si="26">I59/$I$62</f>
        <v>9.7739499831653439E-4</v>
      </c>
      <c r="L59" s="64">
        <f t="shared" ref="L59:L60" si="27">(I59-H59)/H59</f>
        <v>-0.62591037614600287</v>
      </c>
      <c r="N59" s="39">
        <f t="shared" si="19"/>
        <v>3.2774501544509964</v>
      </c>
      <c r="O59" s="173">
        <f t="shared" si="20"/>
        <v>2.5398487492728328</v>
      </c>
      <c r="P59" s="64">
        <f t="shared" si="21"/>
        <v>-0.22505343191152782</v>
      </c>
    </row>
    <row r="60" spans="1:16" ht="20.100000000000001" customHeight="1" x14ac:dyDescent="0.25">
      <c r="A60" s="44" t="s">
        <v>191</v>
      </c>
      <c r="B60" s="24">
        <v>7.99</v>
      </c>
      <c r="C60" s="160">
        <v>6.5</v>
      </c>
      <c r="D60" s="309">
        <f t="shared" si="12"/>
        <v>4.1655284017091704E-4</v>
      </c>
      <c r="E60" s="259">
        <f t="shared" si="13"/>
        <v>3.3810987218406484E-4</v>
      </c>
      <c r="F60" s="64">
        <f t="shared" si="18"/>
        <v>-0.18648310387984984</v>
      </c>
      <c r="H60" s="24">
        <v>4.0380000000000003</v>
      </c>
      <c r="I60" s="160">
        <v>3.7800000000000002</v>
      </c>
      <c r="J60" s="309">
        <f t="shared" si="25"/>
        <v>9.4981571740371468E-4</v>
      </c>
      <c r="K60" s="259">
        <f t="shared" si="26"/>
        <v>8.4621005351271186E-4</v>
      </c>
      <c r="L60" s="64">
        <f t="shared" si="27"/>
        <v>-6.3893016344725106E-2</v>
      </c>
      <c r="N60" s="39">
        <f t="shared" ref="N60" si="28">(H60/B60)*10</f>
        <v>5.0538172715894873</v>
      </c>
      <c r="O60" s="173">
        <f t="shared" ref="O60" si="29">(I60/C60)*10</f>
        <v>5.815384615384616</v>
      </c>
      <c r="P60" s="64">
        <f t="shared" ref="P60" si="30">(O60-N60)/N60</f>
        <v>0.15069150760086869</v>
      </c>
    </row>
    <row r="61" spans="1:16" ht="20.100000000000001" customHeight="1" thickBot="1" x14ac:dyDescent="0.3">
      <c r="A61" s="13" t="s">
        <v>17</v>
      </c>
      <c r="B61" s="24">
        <f>B62-SUM(B39:B60)</f>
        <v>9.499999999996362</v>
      </c>
      <c r="C61" s="160">
        <f>C62-SUM(C39:C60)</f>
        <v>6.8900000000066939</v>
      </c>
      <c r="D61" s="309">
        <f t="shared" si="12"/>
        <v>4.9527559219301586E-4</v>
      </c>
      <c r="E61" s="259">
        <f t="shared" si="13"/>
        <v>3.5839646451545694E-4</v>
      </c>
      <c r="F61" s="64">
        <f t="shared" si="18"/>
        <v>-0.27473684210428079</v>
      </c>
      <c r="H61" s="24">
        <f>H62-SUM(H39:H60)</f>
        <v>3.5500000000010914</v>
      </c>
      <c r="I61" s="160">
        <f>I62-SUM(I39:I60)</f>
        <v>2.2010000000018408</v>
      </c>
      <c r="J61" s="309">
        <f t="shared" si="14"/>
        <v>8.3502867676677156E-4</v>
      </c>
      <c r="K61" s="259">
        <f t="shared" si="15"/>
        <v>4.9272707084207319E-4</v>
      </c>
      <c r="L61" s="64">
        <f t="shared" si="16"/>
        <v>-0.37999999999967204</v>
      </c>
      <c r="N61" s="39">
        <f t="shared" si="17"/>
        <v>3.7368421052657381</v>
      </c>
      <c r="O61" s="173">
        <f t="shared" si="17"/>
        <v>3.1944847605220645</v>
      </c>
      <c r="P61" s="64">
        <f t="shared" si="7"/>
        <v>-0.14513788098764341</v>
      </c>
    </row>
    <row r="62" spans="1:16" ht="26.25" customHeight="1" thickBot="1" x14ac:dyDescent="0.3">
      <c r="A62" s="17" t="s">
        <v>18</v>
      </c>
      <c r="B62" s="46">
        <v>19181.239999999998</v>
      </c>
      <c r="C62" s="171">
        <v>19224.520000000004</v>
      </c>
      <c r="D62" s="315">
        <f>SUM(D39:D61)</f>
        <v>0.99999999999999989</v>
      </c>
      <c r="E62" s="316">
        <f>SUM(E39:E61)</f>
        <v>1.0000000000000002</v>
      </c>
      <c r="F62" s="69">
        <f t="shared" si="18"/>
        <v>2.2563713294868381E-3</v>
      </c>
      <c r="G62" s="2"/>
      <c r="H62" s="46">
        <v>4251.3510000000006</v>
      </c>
      <c r="I62" s="171">
        <v>4466.9760000000006</v>
      </c>
      <c r="J62" s="315">
        <f>SUM(J39:J61)</f>
        <v>1</v>
      </c>
      <c r="K62" s="316">
        <f>SUM(K39:K61)</f>
        <v>1.0000000000000002</v>
      </c>
      <c r="L62" s="69">
        <f t="shared" si="16"/>
        <v>5.0719171388106971E-2</v>
      </c>
      <c r="M62" s="2"/>
      <c r="N62" s="34">
        <f t="shared" si="17"/>
        <v>2.216410930680186</v>
      </c>
      <c r="O62" s="166">
        <f t="shared" si="17"/>
        <v>2.323582591398901</v>
      </c>
      <c r="P62" s="69">
        <f t="shared" si="7"/>
        <v>4.8353696164918962E-2</v>
      </c>
    </row>
    <row r="64" spans="1:16" ht="15.75" thickBot="1" x14ac:dyDescent="0.3"/>
    <row r="65" spans="1:16" x14ac:dyDescent="0.25">
      <c r="A65" s="462" t="s">
        <v>15</v>
      </c>
      <c r="B65" s="455" t="s">
        <v>1</v>
      </c>
      <c r="C65" s="446"/>
      <c r="D65" s="455" t="s">
        <v>105</v>
      </c>
      <c r="E65" s="446"/>
      <c r="F65" s="148" t="s">
        <v>0</v>
      </c>
      <c r="H65" s="465" t="s">
        <v>19</v>
      </c>
      <c r="I65" s="466"/>
      <c r="J65" s="455" t="s">
        <v>105</v>
      </c>
      <c r="K65" s="451"/>
      <c r="L65" s="148" t="s">
        <v>0</v>
      </c>
      <c r="N65" s="445" t="s">
        <v>22</v>
      </c>
      <c r="O65" s="446"/>
      <c r="P65" s="148" t="s">
        <v>0</v>
      </c>
    </row>
    <row r="66" spans="1:16" x14ac:dyDescent="0.25">
      <c r="A66" s="463"/>
      <c r="B66" s="456" t="str">
        <f>B5</f>
        <v>jan-fev</v>
      </c>
      <c r="C66" s="448"/>
      <c r="D66" s="456" t="str">
        <f>B5</f>
        <v>jan-fev</v>
      </c>
      <c r="E66" s="448"/>
      <c r="F66" s="149" t="str">
        <f>F37</f>
        <v>2022/2021</v>
      </c>
      <c r="H66" s="443" t="str">
        <f>B5</f>
        <v>jan-fev</v>
      </c>
      <c r="I66" s="448"/>
      <c r="J66" s="456" t="str">
        <f>B5</f>
        <v>jan-fev</v>
      </c>
      <c r="K66" s="444"/>
      <c r="L66" s="149" t="str">
        <f>L37</f>
        <v>2022/2021</v>
      </c>
      <c r="N66" s="443" t="str">
        <f>B5</f>
        <v>jan-fev</v>
      </c>
      <c r="O66" s="444"/>
      <c r="P66" s="149" t="str">
        <f>P37</f>
        <v>2022/2021</v>
      </c>
    </row>
    <row r="67" spans="1:16" ht="19.5" customHeight="1" thickBot="1" x14ac:dyDescent="0.3">
      <c r="A67" s="464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/>
    </row>
    <row r="68" spans="1:16" ht="20.100000000000001" customHeight="1" x14ac:dyDescent="0.25">
      <c r="A68" s="44" t="s">
        <v>119</v>
      </c>
      <c r="B68" s="45">
        <v>7439.4</v>
      </c>
      <c r="C68" s="167">
        <v>8693.56</v>
      </c>
      <c r="D68" s="309">
        <f>B68/$B$96</f>
        <v>0.34509519411546696</v>
      </c>
      <c r="E68" s="308">
        <f>C68/$C$96</f>
        <v>0.31587537587947434</v>
      </c>
      <c r="F68" s="73">
        <f t="shared" ref="F68:F94" si="31">(C68-B68)/B68</f>
        <v>0.16858348791569211</v>
      </c>
      <c r="H68" s="24">
        <v>1848.115</v>
      </c>
      <c r="I68" s="167">
        <v>2405.8990000000003</v>
      </c>
      <c r="J68" s="307">
        <f>H68/$H$96</f>
        <v>0.34635883878805201</v>
      </c>
      <c r="K68" s="308">
        <f>I68/$I$96</f>
        <v>0.33661299940369716</v>
      </c>
      <c r="L68" s="73">
        <f t="shared" ref="L68:L96" si="32">(I68-H68)/H68</f>
        <v>0.30181238721616366</v>
      </c>
      <c r="N68" s="48">
        <f t="shared" ref="N68:O96" si="33">(H68/B68)*10</f>
        <v>2.4842258784310562</v>
      </c>
      <c r="O68" s="169">
        <f t="shared" si="33"/>
        <v>2.767449698397435</v>
      </c>
      <c r="P68" s="73">
        <f t="shared" si="7"/>
        <v>0.11400888398491861</v>
      </c>
    </row>
    <row r="69" spans="1:16" ht="20.100000000000001" customHeight="1" x14ac:dyDescent="0.25">
      <c r="A69" s="44" t="s">
        <v>121</v>
      </c>
      <c r="B69" s="24">
        <v>4044.8</v>
      </c>
      <c r="C69" s="160">
        <v>6376.9400000000005</v>
      </c>
      <c r="D69" s="309">
        <f t="shared" ref="D69:D95" si="34">B69/$B$96</f>
        <v>0.18762817447082303</v>
      </c>
      <c r="E69" s="259">
        <f t="shared" ref="E69:E95" si="35">C69/$C$96</f>
        <v>0.23170235432444883</v>
      </c>
      <c r="F69" s="64">
        <f t="shared" si="31"/>
        <v>0.5765773338607596</v>
      </c>
      <c r="H69" s="24">
        <v>913.98900000000003</v>
      </c>
      <c r="I69" s="160">
        <v>1382.806</v>
      </c>
      <c r="J69" s="258">
        <f t="shared" ref="J69:J96" si="36">H69/$H$96</f>
        <v>0.17129246216012148</v>
      </c>
      <c r="K69" s="259">
        <f t="shared" ref="K69:K96" si="37">I69/$I$96</f>
        <v>0.1934704969965193</v>
      </c>
      <c r="L69" s="64">
        <f t="shared" si="32"/>
        <v>0.51293505720528365</v>
      </c>
      <c r="N69" s="47">
        <f t="shared" si="33"/>
        <v>2.25966426028481</v>
      </c>
      <c r="O69" s="163">
        <f t="shared" si="33"/>
        <v>2.1684475626240798</v>
      </c>
      <c r="P69" s="64">
        <f t="shared" si="7"/>
        <v>-4.0367367517346681E-2</v>
      </c>
    </row>
    <row r="70" spans="1:16" ht="20.100000000000001" customHeight="1" x14ac:dyDescent="0.25">
      <c r="A70" s="44" t="s">
        <v>122</v>
      </c>
      <c r="B70" s="24">
        <v>2343</v>
      </c>
      <c r="C70" s="160">
        <v>3217.26</v>
      </c>
      <c r="D70" s="309">
        <f t="shared" si="34"/>
        <v>0.10868592088240168</v>
      </c>
      <c r="E70" s="259">
        <f t="shared" si="35"/>
        <v>0.11689724483433689</v>
      </c>
      <c r="F70" s="64">
        <f t="shared" si="31"/>
        <v>0.37313700384122928</v>
      </c>
      <c r="H70" s="24">
        <v>702.346</v>
      </c>
      <c r="I70" s="160">
        <v>1033.6120000000001</v>
      </c>
      <c r="J70" s="258">
        <f t="shared" si="36"/>
        <v>0.13162803450403962</v>
      </c>
      <c r="K70" s="259">
        <f t="shared" si="37"/>
        <v>0.14461423174441412</v>
      </c>
      <c r="L70" s="64">
        <f t="shared" si="32"/>
        <v>0.47165642005507269</v>
      </c>
      <c r="N70" s="47">
        <f t="shared" si="33"/>
        <v>2.9976355100298764</v>
      </c>
      <c r="O70" s="163">
        <f t="shared" si="33"/>
        <v>3.2127089510950313</v>
      </c>
      <c r="P70" s="64">
        <f t="shared" si="7"/>
        <v>7.174769592418237E-2</v>
      </c>
    </row>
    <row r="71" spans="1:16" ht="20.100000000000001" customHeight="1" x14ac:dyDescent="0.25">
      <c r="A71" s="44" t="s">
        <v>120</v>
      </c>
      <c r="B71" s="24">
        <v>1821.91</v>
      </c>
      <c r="C71" s="160">
        <v>2063.46</v>
      </c>
      <c r="D71" s="309">
        <f t="shared" si="34"/>
        <v>8.4513856643131227E-2</v>
      </c>
      <c r="E71" s="259">
        <f t="shared" si="35"/>
        <v>7.4974602247210601E-2</v>
      </c>
      <c r="F71" s="64">
        <f t="shared" si="31"/>
        <v>0.13258064339072728</v>
      </c>
      <c r="H71" s="24">
        <v>373.05700000000002</v>
      </c>
      <c r="I71" s="160">
        <v>520.64300000000003</v>
      </c>
      <c r="J71" s="258">
        <f t="shared" si="36"/>
        <v>6.9915340399138756E-2</v>
      </c>
      <c r="K71" s="259">
        <f t="shared" si="37"/>
        <v>7.28439563957336E-2</v>
      </c>
      <c r="L71" s="64">
        <f t="shared" si="32"/>
        <v>0.39561246672760464</v>
      </c>
      <c r="N71" s="47">
        <f t="shared" si="33"/>
        <v>2.0476148657178457</v>
      </c>
      <c r="O71" s="163">
        <f t="shared" si="33"/>
        <v>2.5231552828743951</v>
      </c>
      <c r="P71" s="64">
        <f t="shared" si="7"/>
        <v>0.23224114315552016</v>
      </c>
    </row>
    <row r="72" spans="1:16" ht="20.100000000000001" customHeight="1" x14ac:dyDescent="0.25">
      <c r="A72" s="44" t="s">
        <v>123</v>
      </c>
      <c r="B72" s="24">
        <v>1315.4499999999998</v>
      </c>
      <c r="C72" s="160">
        <v>1396.08</v>
      </c>
      <c r="D72" s="309">
        <f t="shared" si="34"/>
        <v>6.1020441581201575E-2</v>
      </c>
      <c r="E72" s="259">
        <f t="shared" si="35"/>
        <v>5.072574351103766E-2</v>
      </c>
      <c r="F72" s="64">
        <f t="shared" si="31"/>
        <v>6.1294614010414777E-2</v>
      </c>
      <c r="H72" s="24">
        <v>351.43600000000004</v>
      </c>
      <c r="I72" s="160">
        <v>396.28800000000001</v>
      </c>
      <c r="J72" s="258">
        <f t="shared" si="36"/>
        <v>6.5863306595270246E-2</v>
      </c>
      <c r="K72" s="259">
        <f t="shared" si="37"/>
        <v>5.5445258636248787E-2</v>
      </c>
      <c r="L72" s="64">
        <f t="shared" si="32"/>
        <v>0.12762494451336792</v>
      </c>
      <c r="N72" s="47">
        <f t="shared" si="33"/>
        <v>2.6716028735413744</v>
      </c>
      <c r="O72" s="163">
        <f t="shared" si="33"/>
        <v>2.8385765858690046</v>
      </c>
      <c r="P72" s="64">
        <f t="shared" ref="P72:P86" si="38">(O72-N72)/N72</f>
        <v>6.2499450790864101E-2</v>
      </c>
    </row>
    <row r="73" spans="1:16" ht="20.100000000000001" customHeight="1" x14ac:dyDescent="0.25">
      <c r="A73" s="44" t="s">
        <v>207</v>
      </c>
      <c r="B73" s="24">
        <v>74.25</v>
      </c>
      <c r="C73" s="160">
        <v>1326.36</v>
      </c>
      <c r="D73" s="309">
        <f t="shared" si="34"/>
        <v>3.44427214063949E-3</v>
      </c>
      <c r="E73" s="259">
        <f t="shared" si="35"/>
        <v>4.8192508425949736E-2</v>
      </c>
      <c r="F73" s="64">
        <f t="shared" si="31"/>
        <v>16.863434343434342</v>
      </c>
      <c r="H73" s="24">
        <v>18.294</v>
      </c>
      <c r="I73" s="160">
        <v>276.39800000000002</v>
      </c>
      <c r="J73" s="258">
        <f t="shared" si="36"/>
        <v>3.4285142411530794E-3</v>
      </c>
      <c r="K73" s="259">
        <f t="shared" si="37"/>
        <v>3.8671265838334475E-2</v>
      </c>
      <c r="L73" s="64">
        <f t="shared" si="32"/>
        <v>14.108669509128678</v>
      </c>
      <c r="N73" s="47">
        <f t="shared" si="33"/>
        <v>2.4638383838383842</v>
      </c>
      <c r="O73" s="163">
        <f t="shared" si="33"/>
        <v>2.0838837118127813</v>
      </c>
      <c r="P73" s="64">
        <f t="shared" si="38"/>
        <v>-0.15421249807533075</v>
      </c>
    </row>
    <row r="74" spans="1:16" ht="20.100000000000001" customHeight="1" x14ac:dyDescent="0.25">
      <c r="A74" s="44" t="s">
        <v>128</v>
      </c>
      <c r="B74" s="24">
        <v>1383.03</v>
      </c>
      <c r="C74" s="160">
        <v>949.31999999999994</v>
      </c>
      <c r="D74" s="309">
        <f t="shared" si="34"/>
        <v>6.4155309072978242E-2</v>
      </c>
      <c r="E74" s="259">
        <f t="shared" si="35"/>
        <v>3.4492982371997501E-2</v>
      </c>
      <c r="F74" s="64">
        <f t="shared" si="31"/>
        <v>-0.31359406520465938</v>
      </c>
      <c r="H74" s="24">
        <v>354.06100000000004</v>
      </c>
      <c r="I74" s="160">
        <v>234.97399999999999</v>
      </c>
      <c r="J74" s="258">
        <f t="shared" si="36"/>
        <v>6.6355262968016873E-2</v>
      </c>
      <c r="K74" s="259">
        <f t="shared" si="37"/>
        <v>3.287557080404635E-2</v>
      </c>
      <c r="L74" s="64">
        <f t="shared" si="32"/>
        <v>-0.33634599687624456</v>
      </c>
      <c r="N74" s="47">
        <f t="shared" si="33"/>
        <v>2.5600384662660973</v>
      </c>
      <c r="O74" s="163">
        <f t="shared" si="33"/>
        <v>2.475182235705558</v>
      </c>
      <c r="P74" s="64">
        <f t="shared" si="38"/>
        <v>-3.3146467007702837E-2</v>
      </c>
    </row>
    <row r="75" spans="1:16" ht="20.100000000000001" customHeight="1" x14ac:dyDescent="0.25">
      <c r="A75" s="44" t="s">
        <v>127</v>
      </c>
      <c r="B75" s="24">
        <v>1004.23</v>
      </c>
      <c r="C75" s="160">
        <v>978.07</v>
      </c>
      <c r="D75" s="309">
        <f t="shared" si="34"/>
        <v>4.6583722717769636E-2</v>
      </c>
      <c r="E75" s="259">
        <f t="shared" si="35"/>
        <v>3.5537596667698561E-2</v>
      </c>
      <c r="F75" s="64">
        <f t="shared" si="31"/>
        <v>-2.604980930663291E-2</v>
      </c>
      <c r="H75" s="24">
        <v>228.15899999999999</v>
      </c>
      <c r="I75" s="160">
        <v>206.98599999999999</v>
      </c>
      <c r="J75" s="258">
        <f t="shared" si="36"/>
        <v>4.2759723447427872E-2</v>
      </c>
      <c r="K75" s="259">
        <f t="shared" si="37"/>
        <v>2.8959727027017195E-2</v>
      </c>
      <c r="L75" s="64">
        <f t="shared" si="32"/>
        <v>-9.2799319772614727E-2</v>
      </c>
      <c r="N75" s="47">
        <f t="shared" ref="N75" si="39">(H75/B75)*10</f>
        <v>2.2719795266024714</v>
      </c>
      <c r="O75" s="163">
        <f t="shared" ref="O75" si="40">(I75/C75)*10</f>
        <v>2.1162697966403221</v>
      </c>
      <c r="P75" s="64">
        <f t="shared" ref="P75" si="41">(O75-N75)/N75</f>
        <v>-6.8534829710810957E-2</v>
      </c>
    </row>
    <row r="76" spans="1:16" ht="20.100000000000001" customHeight="1" x14ac:dyDescent="0.25">
      <c r="A76" s="44" t="s">
        <v>134</v>
      </c>
      <c r="B76" s="24">
        <v>267.52999999999997</v>
      </c>
      <c r="C76" s="160">
        <v>788.4</v>
      </c>
      <c r="D76" s="309">
        <f t="shared" si="34"/>
        <v>1.241004883212502E-2</v>
      </c>
      <c r="E76" s="259">
        <f t="shared" si="35"/>
        <v>2.8646049068894397E-2</v>
      </c>
      <c r="F76" s="64">
        <f t="shared" si="31"/>
        <v>1.9469592195267822</v>
      </c>
      <c r="H76" s="24">
        <v>49.206000000000003</v>
      </c>
      <c r="I76" s="160">
        <v>160.57299999999998</v>
      </c>
      <c r="J76" s="258">
        <f t="shared" si="36"/>
        <v>9.2217924866173848E-3</v>
      </c>
      <c r="K76" s="259">
        <f t="shared" si="37"/>
        <v>2.2466013391771577E-2</v>
      </c>
      <c r="L76" s="64">
        <f t="shared" si="32"/>
        <v>2.2632809007031658</v>
      </c>
      <c r="N76" s="47">
        <f t="shared" si="33"/>
        <v>1.8392703622023701</v>
      </c>
      <c r="O76" s="163">
        <f t="shared" si="33"/>
        <v>2.0366945712836122</v>
      </c>
      <c r="P76" s="64">
        <f t="shared" si="38"/>
        <v>0.10733832999127078</v>
      </c>
    </row>
    <row r="77" spans="1:16" ht="20.100000000000001" customHeight="1" x14ac:dyDescent="0.25">
      <c r="A77" s="44" t="s">
        <v>124</v>
      </c>
      <c r="B77" s="24">
        <v>207.76</v>
      </c>
      <c r="C77" s="160">
        <v>248.16</v>
      </c>
      <c r="D77" s="309">
        <f t="shared" si="34"/>
        <v>9.6374677432897026E-3</v>
      </c>
      <c r="E77" s="259">
        <f t="shared" si="35"/>
        <v>9.016747256388678E-3</v>
      </c>
      <c r="F77" s="64">
        <f t="shared" si="31"/>
        <v>0.19445514054678478</v>
      </c>
      <c r="H77" s="24">
        <v>45.744</v>
      </c>
      <c r="I77" s="160">
        <v>60.608000000000004</v>
      </c>
      <c r="J77" s="258">
        <f t="shared" si="36"/>
        <v>8.5729723104464011E-3</v>
      </c>
      <c r="K77" s="259">
        <f t="shared" si="37"/>
        <v>8.4797577403952842E-3</v>
      </c>
      <c r="L77" s="64">
        <f t="shared" si="32"/>
        <v>0.32493878978663876</v>
      </c>
      <c r="N77" s="47">
        <f t="shared" si="33"/>
        <v>2.2017712745475548</v>
      </c>
      <c r="O77" s="163">
        <f t="shared" si="33"/>
        <v>2.4422952933591233</v>
      </c>
      <c r="P77" s="64">
        <f t="shared" si="38"/>
        <v>0.10924114670402997</v>
      </c>
    </row>
    <row r="78" spans="1:16" ht="20.100000000000001" customHeight="1" x14ac:dyDescent="0.25">
      <c r="A78" s="44" t="s">
        <v>210</v>
      </c>
      <c r="B78" s="24">
        <v>137.30000000000001</v>
      </c>
      <c r="C78" s="160">
        <v>39.85</v>
      </c>
      <c r="D78" s="309">
        <f t="shared" si="34"/>
        <v>6.3690042412094553E-3</v>
      </c>
      <c r="E78" s="259">
        <f t="shared" si="35"/>
        <v>1.4479262498673794E-3</v>
      </c>
      <c r="F78" s="64">
        <f t="shared" si="31"/>
        <v>-0.70975965040058275</v>
      </c>
      <c r="H78" s="24">
        <v>44.539000000000001</v>
      </c>
      <c r="I78" s="160">
        <v>52.534999999999997</v>
      </c>
      <c r="J78" s="258">
        <f t="shared" si="36"/>
        <v>8.3471409088617578E-3</v>
      </c>
      <c r="K78" s="259">
        <f t="shared" si="37"/>
        <v>7.3502519946486641E-3</v>
      </c>
      <c r="L78" s="64">
        <f t="shared" si="32"/>
        <v>0.17952805406497666</v>
      </c>
      <c r="N78" s="47">
        <f t="shared" si="33"/>
        <v>3.2439184268026215</v>
      </c>
      <c r="O78" s="163">
        <f t="shared" si="33"/>
        <v>13.183186951066499</v>
      </c>
      <c r="P78" s="64">
        <f t="shared" si="38"/>
        <v>3.0639699328261312</v>
      </c>
    </row>
    <row r="79" spans="1:16" ht="20.100000000000001" customHeight="1" x14ac:dyDescent="0.25">
      <c r="A79" s="44" t="s">
        <v>221</v>
      </c>
      <c r="B79" s="24">
        <v>288.36</v>
      </c>
      <c r="C79" s="160">
        <v>222.3</v>
      </c>
      <c r="D79" s="309">
        <f t="shared" si="34"/>
        <v>1.3376300531647184E-2</v>
      </c>
      <c r="E79" s="259">
        <f t="shared" si="35"/>
        <v>8.0771394064120053E-3</v>
      </c>
      <c r="F79" s="64">
        <f t="shared" si="31"/>
        <v>-0.22908863920099876</v>
      </c>
      <c r="H79" s="24">
        <v>71.436000000000007</v>
      </c>
      <c r="I79" s="160">
        <v>51.681000000000004</v>
      </c>
      <c r="J79" s="258">
        <f t="shared" si="36"/>
        <v>1.3387960168963126E-2</v>
      </c>
      <c r="K79" s="259">
        <f t="shared" si="37"/>
        <v>7.2307675518309246E-3</v>
      </c>
      <c r="L79" s="64">
        <f t="shared" si="32"/>
        <v>-0.27654123971107003</v>
      </c>
      <c r="N79" s="47">
        <f t="shared" si="33"/>
        <v>2.4773200166458595</v>
      </c>
      <c r="O79" s="163">
        <f t="shared" si="33"/>
        <v>2.3248313090418353</v>
      </c>
      <c r="P79" s="64">
        <f t="shared" si="38"/>
        <v>-6.1553899609015653E-2</v>
      </c>
    </row>
    <row r="80" spans="1:16" ht="20.100000000000001" customHeight="1" x14ac:dyDescent="0.25">
      <c r="A80" s="44" t="s">
        <v>206</v>
      </c>
      <c r="B80" s="24">
        <v>36.72</v>
      </c>
      <c r="C80" s="160">
        <v>223.35</v>
      </c>
      <c r="D80" s="309">
        <f t="shared" si="34"/>
        <v>1.7033491313708023E-3</v>
      </c>
      <c r="E80" s="259">
        <f t="shared" si="35"/>
        <v>8.1152905372115225E-3</v>
      </c>
      <c r="F80" s="64">
        <f t="shared" si="31"/>
        <v>5.0825163398692812</v>
      </c>
      <c r="H80" s="24">
        <v>9.8640000000000008</v>
      </c>
      <c r="I80" s="160">
        <v>47.844999999999999</v>
      </c>
      <c r="J80" s="258">
        <f t="shared" si="36"/>
        <v>1.8486314898181907E-3</v>
      </c>
      <c r="K80" s="259">
        <f t="shared" si="37"/>
        <v>6.6940669398299294E-3</v>
      </c>
      <c r="L80" s="64">
        <f t="shared" si="32"/>
        <v>3.8504663422546628</v>
      </c>
      <c r="N80" s="47">
        <f t="shared" si="33"/>
        <v>2.6862745098039218</v>
      </c>
      <c r="O80" s="163">
        <f t="shared" si="33"/>
        <v>2.1421535706290578</v>
      </c>
      <c r="P80" s="64">
        <f t="shared" si="38"/>
        <v>-0.20255597005779608</v>
      </c>
    </row>
    <row r="81" spans="1:16" ht="20.100000000000001" customHeight="1" x14ac:dyDescent="0.25">
      <c r="A81" s="44" t="s">
        <v>125</v>
      </c>
      <c r="B81" s="24">
        <v>78.39</v>
      </c>
      <c r="C81" s="160">
        <v>133.29</v>
      </c>
      <c r="D81" s="309">
        <f t="shared" si="34"/>
        <v>3.6363164054509043E-3</v>
      </c>
      <c r="E81" s="259">
        <f t="shared" si="35"/>
        <v>4.8430135469215299E-3</v>
      </c>
      <c r="F81" s="64">
        <f t="shared" si="31"/>
        <v>0.70034443168771521</v>
      </c>
      <c r="H81" s="24">
        <v>28.911000000000001</v>
      </c>
      <c r="I81" s="160">
        <v>43.36</v>
      </c>
      <c r="J81" s="258">
        <f t="shared" si="36"/>
        <v>5.4182669304677321E-3</v>
      </c>
      <c r="K81" s="259">
        <f t="shared" si="37"/>
        <v>6.0665637477484739E-3</v>
      </c>
      <c r="L81" s="64">
        <f t="shared" si="32"/>
        <v>0.49977517207983113</v>
      </c>
      <c r="N81" s="47">
        <f t="shared" si="33"/>
        <v>3.6880979716800617</v>
      </c>
      <c r="O81" s="163">
        <f t="shared" si="33"/>
        <v>3.2530572436041716</v>
      </c>
      <c r="P81" s="64">
        <f t="shared" si="38"/>
        <v>-0.11795801831091633</v>
      </c>
    </row>
    <row r="82" spans="1:16" ht="20.100000000000001" customHeight="1" x14ac:dyDescent="0.25">
      <c r="A82" s="44" t="s">
        <v>133</v>
      </c>
      <c r="B82" s="24">
        <v>13.71</v>
      </c>
      <c r="C82" s="160">
        <v>38.83</v>
      </c>
      <c r="D82" s="309">
        <f t="shared" si="34"/>
        <v>6.3597267404939275E-4</v>
      </c>
      <c r="E82" s="259">
        <f t="shared" si="35"/>
        <v>1.4108651513764199E-3</v>
      </c>
      <c r="F82" s="64">
        <f t="shared" si="31"/>
        <v>1.8322392414296131</v>
      </c>
      <c r="H82" s="24">
        <v>12.7</v>
      </c>
      <c r="I82" s="160">
        <v>40.617000000000004</v>
      </c>
      <c r="J82" s="258">
        <f t="shared" si="36"/>
        <v>2.3801317843360724E-3</v>
      </c>
      <c r="K82" s="259">
        <f t="shared" si="37"/>
        <v>5.6827864331711209E-3</v>
      </c>
      <c r="L82" s="64">
        <f t="shared" si="32"/>
        <v>2.1981889763779532</v>
      </c>
      <c r="N82" s="47">
        <f t="shared" si="33"/>
        <v>9.263311451495257</v>
      </c>
      <c r="O82" s="163">
        <f t="shared" si="33"/>
        <v>10.460211176925061</v>
      </c>
      <c r="P82" s="64">
        <f t="shared" si="38"/>
        <v>0.12920862390269772</v>
      </c>
    </row>
    <row r="83" spans="1:16" ht="20.100000000000001" customHeight="1" x14ac:dyDescent="0.25">
      <c r="A83" s="44" t="s">
        <v>126</v>
      </c>
      <c r="B83" s="24">
        <v>117.12</v>
      </c>
      <c r="C83" s="160">
        <v>135.60000000000002</v>
      </c>
      <c r="D83" s="309">
        <f t="shared" si="34"/>
        <v>5.4329044190127556E-3</v>
      </c>
      <c r="E83" s="259">
        <f t="shared" si="35"/>
        <v>4.9269460346804683E-3</v>
      </c>
      <c r="F83" s="64">
        <f t="shared" si="31"/>
        <v>0.15778688524590179</v>
      </c>
      <c r="H83" s="24">
        <v>21.964999999999996</v>
      </c>
      <c r="I83" s="160">
        <v>36.475999999999999</v>
      </c>
      <c r="J83" s="258">
        <f t="shared" si="36"/>
        <v>4.1165035151922696E-3</v>
      </c>
      <c r="K83" s="259">
        <f t="shared" si="37"/>
        <v>5.1034128058780751E-3</v>
      </c>
      <c r="L83" s="64">
        <f t="shared" si="32"/>
        <v>0.66064193034372887</v>
      </c>
      <c r="N83" s="47">
        <f t="shared" si="33"/>
        <v>1.8754269125683056</v>
      </c>
      <c r="O83" s="163">
        <f t="shared" si="33"/>
        <v>2.6899705014749258</v>
      </c>
      <c r="P83" s="64">
        <f t="shared" si="38"/>
        <v>0.43432435753582233</v>
      </c>
    </row>
    <row r="84" spans="1:16" ht="20.100000000000001" customHeight="1" x14ac:dyDescent="0.25">
      <c r="A84" s="44" t="s">
        <v>228</v>
      </c>
      <c r="B84" s="24">
        <v>67.19</v>
      </c>
      <c r="C84" s="160">
        <v>83.7</v>
      </c>
      <c r="D84" s="309">
        <f t="shared" si="34"/>
        <v>3.1167763653813783E-3</v>
      </c>
      <c r="E84" s="259">
        <f t="shared" si="35"/>
        <v>3.0411901408757755E-3</v>
      </c>
      <c r="F84" s="64">
        <f t="shared" si="31"/>
        <v>0.24572108944783458</v>
      </c>
      <c r="H84" s="24">
        <v>15.077999999999999</v>
      </c>
      <c r="I84" s="160">
        <v>20.921999999999997</v>
      </c>
      <c r="J84" s="258">
        <f t="shared" si="36"/>
        <v>2.8257974050566377E-3</v>
      </c>
      <c r="K84" s="259">
        <f t="shared" si="37"/>
        <v>2.9272289375090765E-3</v>
      </c>
      <c r="L84" s="64">
        <f t="shared" si="32"/>
        <v>0.38758456028651</v>
      </c>
      <c r="N84" s="47">
        <f t="shared" si="33"/>
        <v>2.2440839410626583</v>
      </c>
      <c r="O84" s="163">
        <f t="shared" si="33"/>
        <v>2.4996415770609315</v>
      </c>
      <c r="P84" s="64">
        <f t="shared" si="38"/>
        <v>0.11388060460753399</v>
      </c>
    </row>
    <row r="85" spans="1:16" ht="20.100000000000001" customHeight="1" x14ac:dyDescent="0.25">
      <c r="A85" s="44" t="s">
        <v>229</v>
      </c>
      <c r="B85" s="24">
        <v>58.88</v>
      </c>
      <c r="C85" s="160">
        <v>82.039999999999992</v>
      </c>
      <c r="D85" s="309">
        <f t="shared" si="34"/>
        <v>2.7312962106512215E-3</v>
      </c>
      <c r="E85" s="259">
        <f t="shared" si="35"/>
        <v>2.9808750198022532E-3</v>
      </c>
      <c r="F85" s="64">
        <f t="shared" si="31"/>
        <v>0.39334239130434762</v>
      </c>
      <c r="H85" s="24">
        <v>16.917000000000002</v>
      </c>
      <c r="I85" s="160">
        <v>18.103000000000002</v>
      </c>
      <c r="J85" s="258">
        <f t="shared" si="36"/>
        <v>3.1704479839065624E-3</v>
      </c>
      <c r="K85" s="259">
        <f t="shared" si="37"/>
        <v>2.5328183469900977E-3</v>
      </c>
      <c r="L85" s="64">
        <f t="shared" si="32"/>
        <v>7.010699296565584E-2</v>
      </c>
      <c r="N85" s="47">
        <f t="shared" si="33"/>
        <v>2.8731317934782608</v>
      </c>
      <c r="O85" s="163">
        <f t="shared" si="33"/>
        <v>2.2066065333983427</v>
      </c>
      <c r="P85" s="64">
        <f t="shared" si="38"/>
        <v>-0.23198561987057739</v>
      </c>
    </row>
    <row r="86" spans="1:16" ht="20.100000000000001" customHeight="1" x14ac:dyDescent="0.25">
      <c r="A86" s="44" t="s">
        <v>130</v>
      </c>
      <c r="B86" s="24">
        <v>88.67</v>
      </c>
      <c r="C86" s="160">
        <v>26.369999999999997</v>
      </c>
      <c r="D86" s="309">
        <f t="shared" si="34"/>
        <v>4.1131799422290047E-3</v>
      </c>
      <c r="E86" s="259">
        <f t="shared" si="35"/>
        <v>9.5813839922215271E-4</v>
      </c>
      <c r="F86" s="64">
        <f t="shared" si="31"/>
        <v>-0.70260516521935268</v>
      </c>
      <c r="H86" s="24">
        <v>30.035</v>
      </c>
      <c r="I86" s="160">
        <v>16.510999999999999</v>
      </c>
      <c r="J86" s="258">
        <f t="shared" si="36"/>
        <v>5.62891796397905E-3</v>
      </c>
      <c r="K86" s="259">
        <f t="shared" si="37"/>
        <v>2.3100791983181514E-3</v>
      </c>
      <c r="L86" s="64">
        <f t="shared" si="32"/>
        <v>-0.45027467954053607</v>
      </c>
      <c r="N86" s="47">
        <f t="shared" si="33"/>
        <v>3.3872786737340697</v>
      </c>
      <c r="O86" s="163">
        <f t="shared" si="33"/>
        <v>6.2612817595752759</v>
      </c>
      <c r="P86" s="64">
        <f t="shared" si="38"/>
        <v>0.84846963083582416</v>
      </c>
    </row>
    <row r="87" spans="1:16" ht="20.100000000000001" customHeight="1" x14ac:dyDescent="0.25">
      <c r="A87" s="44" t="s">
        <v>129</v>
      </c>
      <c r="B87" s="24">
        <v>14.85</v>
      </c>
      <c r="C87" s="160">
        <v>40.28</v>
      </c>
      <c r="D87" s="309">
        <f t="shared" si="34"/>
        <v>6.8885442812789807E-4</v>
      </c>
      <c r="E87" s="259">
        <f t="shared" si="35"/>
        <v>1.4635500462900385E-3</v>
      </c>
      <c r="F87" s="64">
        <f t="shared" si="31"/>
        <v>1.7124579124579125</v>
      </c>
      <c r="H87" s="24">
        <v>4.1749999999999998</v>
      </c>
      <c r="I87" s="160">
        <v>16.457000000000001</v>
      </c>
      <c r="J87" s="258">
        <f t="shared" si="36"/>
        <v>7.8244489760654343E-4</v>
      </c>
      <c r="K87" s="259">
        <f t="shared" si="37"/>
        <v>2.3025239759385755E-3</v>
      </c>
      <c r="L87" s="64">
        <f t="shared" si="32"/>
        <v>2.9417964071856288</v>
      </c>
      <c r="N87" s="47">
        <f t="shared" ref="N87:N91" si="42">(H87/B87)*10</f>
        <v>2.8114478114478114</v>
      </c>
      <c r="O87" s="163">
        <f t="shared" ref="O87:O91" si="43">(I87/C87)*10</f>
        <v>4.085650446871897</v>
      </c>
      <c r="P87" s="64">
        <f t="shared" ref="P87:P91" si="44">(O87-N87)/N87</f>
        <v>0.45321938050413585</v>
      </c>
    </row>
    <row r="88" spans="1:16" ht="20.100000000000001" customHeight="1" x14ac:dyDescent="0.25">
      <c r="A88" s="44" t="s">
        <v>212</v>
      </c>
      <c r="B88" s="24">
        <v>174.66000000000003</v>
      </c>
      <c r="C88" s="160">
        <v>63.59</v>
      </c>
      <c r="D88" s="309">
        <f t="shared" si="34"/>
        <v>8.1020413748699449E-3</v>
      </c>
      <c r="E88" s="259">
        <f t="shared" si="35"/>
        <v>2.3105051500393139E-3</v>
      </c>
      <c r="F88" s="64">
        <f t="shared" si="31"/>
        <v>-0.63592121836711324</v>
      </c>
      <c r="H88" s="24">
        <v>50.662999999999997</v>
      </c>
      <c r="I88" s="160">
        <v>13.766999999999999</v>
      </c>
      <c r="J88" s="258">
        <f t="shared" si="36"/>
        <v>9.4948516999857034E-3</v>
      </c>
      <c r="K88" s="259">
        <f t="shared" si="37"/>
        <v>1.9261619722152499E-3</v>
      </c>
      <c r="L88" s="64">
        <f t="shared" si="32"/>
        <v>-0.72826322957582468</v>
      </c>
      <c r="N88" s="47">
        <f t="shared" si="42"/>
        <v>2.9006641474865447</v>
      </c>
      <c r="O88" s="163">
        <f t="shared" si="43"/>
        <v>2.1649630445038524</v>
      </c>
      <c r="P88" s="64">
        <f t="shared" si="44"/>
        <v>-0.25363194964166563</v>
      </c>
    </row>
    <row r="89" spans="1:16" ht="20.100000000000001" customHeight="1" x14ac:dyDescent="0.25">
      <c r="A89" s="44" t="s">
        <v>209</v>
      </c>
      <c r="B89" s="24">
        <v>216.26999999999998</v>
      </c>
      <c r="C89" s="160">
        <v>85.67</v>
      </c>
      <c r="D89" s="309">
        <f t="shared" si="34"/>
        <v>1.0032225398735387E-2</v>
      </c>
      <c r="E89" s="259">
        <f t="shared" si="35"/>
        <v>3.1127689291377261E-3</v>
      </c>
      <c r="F89" s="64">
        <f t="shared" si="31"/>
        <v>-0.60387478614694579</v>
      </c>
      <c r="H89" s="24">
        <v>47.670999999999999</v>
      </c>
      <c r="I89" s="160">
        <v>11.77</v>
      </c>
      <c r="J89" s="258">
        <f t="shared" si="36"/>
        <v>8.9341151410303084E-3</v>
      </c>
      <c r="K89" s="259">
        <f t="shared" si="37"/>
        <v>1.6467586556964838E-3</v>
      </c>
      <c r="L89" s="64">
        <f t="shared" si="32"/>
        <v>-0.7530993685888695</v>
      </c>
      <c r="N89" s="47">
        <f t="shared" si="42"/>
        <v>2.2042354464326999</v>
      </c>
      <c r="O89" s="163">
        <f t="shared" si="43"/>
        <v>1.3738765028598108</v>
      </c>
      <c r="P89" s="64">
        <f t="shared" si="44"/>
        <v>-0.37671063901849916</v>
      </c>
    </row>
    <row r="90" spans="1:16" ht="20.100000000000001" customHeight="1" x14ac:dyDescent="0.25">
      <c r="A90" s="44" t="s">
        <v>208</v>
      </c>
      <c r="B90" s="24">
        <v>7.2</v>
      </c>
      <c r="C90" s="160">
        <v>41.7</v>
      </c>
      <c r="D90" s="309">
        <f t="shared" si="34"/>
        <v>3.3399002575898088E-4</v>
      </c>
      <c r="E90" s="259">
        <f t="shared" si="35"/>
        <v>1.5151449088950995E-3</v>
      </c>
      <c r="F90" s="64">
        <f t="shared" si="31"/>
        <v>4.791666666666667</v>
      </c>
      <c r="H90" s="24">
        <v>2.0590000000000002</v>
      </c>
      <c r="I90" s="160">
        <v>10.194000000000001</v>
      </c>
      <c r="J90" s="258">
        <f t="shared" si="36"/>
        <v>3.8588120818487979E-4</v>
      </c>
      <c r="K90" s="259">
        <f t="shared" si="37"/>
        <v>1.4262580914333014E-3</v>
      </c>
      <c r="L90" s="64">
        <f t="shared" si="32"/>
        <v>3.9509470616804276</v>
      </c>
      <c r="N90" s="47">
        <f t="shared" si="42"/>
        <v>2.8597222222222225</v>
      </c>
      <c r="O90" s="163">
        <f t="shared" si="43"/>
        <v>2.4446043165467626</v>
      </c>
      <c r="P90" s="64">
        <f t="shared" si="44"/>
        <v>-0.14516021956596944</v>
      </c>
    </row>
    <row r="91" spans="1:16" ht="20.100000000000001" customHeight="1" x14ac:dyDescent="0.25">
      <c r="A91" s="44" t="s">
        <v>192</v>
      </c>
      <c r="B91" s="24">
        <v>9.09</v>
      </c>
      <c r="C91" s="160">
        <v>28.23</v>
      </c>
      <c r="D91" s="309">
        <f t="shared" si="34"/>
        <v>4.2166240752071336E-4</v>
      </c>
      <c r="E91" s="259">
        <f t="shared" si="35"/>
        <v>1.0257204023527257E-3</v>
      </c>
      <c r="F91" s="64">
        <f t="shared" si="31"/>
        <v>2.1056105610561056</v>
      </c>
      <c r="H91" s="24">
        <v>2.8640000000000003</v>
      </c>
      <c r="I91" s="160">
        <v>8.6810000000000009</v>
      </c>
      <c r="J91" s="258">
        <f t="shared" si="36"/>
        <v>5.3674782916051278E-4</v>
      </c>
      <c r="K91" s="259">
        <f t="shared" si="37"/>
        <v>1.2145719532796243E-3</v>
      </c>
      <c r="L91" s="64">
        <f t="shared" si="32"/>
        <v>2.0310754189944134</v>
      </c>
      <c r="N91" s="47">
        <f t="shared" si="42"/>
        <v>3.1507150715071512</v>
      </c>
      <c r="O91" s="163">
        <f t="shared" si="43"/>
        <v>3.0750974140984773</v>
      </c>
      <c r="P91" s="64">
        <f t="shared" si="44"/>
        <v>-2.400015732698486E-2</v>
      </c>
    </row>
    <row r="92" spans="1:16" ht="20.100000000000001" customHeight="1" x14ac:dyDescent="0.25">
      <c r="A92" s="44" t="s">
        <v>138</v>
      </c>
      <c r="B92" s="24">
        <v>61.43</v>
      </c>
      <c r="C92" s="160">
        <v>12.329999999999998</v>
      </c>
      <c r="D92" s="309">
        <f t="shared" si="34"/>
        <v>2.8495843447741936E-3</v>
      </c>
      <c r="E92" s="259">
        <f t="shared" si="35"/>
        <v>4.4800327881718406E-4</v>
      </c>
      <c r="F92" s="64">
        <f t="shared" si="31"/>
        <v>-0.79928373758749804</v>
      </c>
      <c r="H92" s="24">
        <v>17.257999999999999</v>
      </c>
      <c r="I92" s="160">
        <v>8.4580000000000002</v>
      </c>
      <c r="J92" s="258">
        <f t="shared" si="36"/>
        <v>3.2343554593757431E-3</v>
      </c>
      <c r="K92" s="259">
        <f t="shared" si="37"/>
        <v>1.1833716830824861E-3</v>
      </c>
      <c r="L92" s="64">
        <f t="shared" si="32"/>
        <v>-0.50990844825588133</v>
      </c>
      <c r="N92" s="47">
        <f t="shared" ref="N92:N93" si="45">(H92/B92)*10</f>
        <v>2.8093765261272989</v>
      </c>
      <c r="O92" s="163">
        <f t="shared" ref="O92:O93" si="46">(I92/C92)*10</f>
        <v>6.859691808596919</v>
      </c>
      <c r="P92" s="64">
        <f t="shared" ref="P92:P93" si="47">(O92-N92)/N92</f>
        <v>1.4417132217065061</v>
      </c>
    </row>
    <row r="93" spans="1:16" ht="20.100000000000001" customHeight="1" x14ac:dyDescent="0.25">
      <c r="A93" s="44" t="s">
        <v>205</v>
      </c>
      <c r="B93" s="24">
        <v>17.959999999999997</v>
      </c>
      <c r="C93" s="160">
        <v>28.4</v>
      </c>
      <c r="D93" s="309">
        <f t="shared" si="34"/>
        <v>8.3311956425434659E-4</v>
      </c>
      <c r="E93" s="259">
        <f t="shared" si="35"/>
        <v>1.0318972521012187E-3</v>
      </c>
      <c r="F93" s="64">
        <f t="shared" si="31"/>
        <v>0.58129175946547895</v>
      </c>
      <c r="H93" s="24">
        <v>4.6240000000000006</v>
      </c>
      <c r="I93" s="160">
        <v>7.9420000000000002</v>
      </c>
      <c r="J93" s="258">
        <f t="shared" si="36"/>
        <v>8.6659286384015751E-4</v>
      </c>
      <c r="K93" s="259">
        <f t="shared" si="37"/>
        <v>1.1111773358998705E-3</v>
      </c>
      <c r="L93" s="64">
        <f t="shared" si="32"/>
        <v>0.7175605536332178</v>
      </c>
      <c r="N93" s="47">
        <f t="shared" si="45"/>
        <v>2.5746102449888646</v>
      </c>
      <c r="O93" s="163">
        <f t="shared" si="46"/>
        <v>2.7964788732394368</v>
      </c>
      <c r="P93" s="64">
        <f t="shared" si="47"/>
        <v>8.6175617720161676E-2</v>
      </c>
    </row>
    <row r="94" spans="1:16" ht="20.100000000000001" customHeight="1" x14ac:dyDescent="0.25">
      <c r="A94" s="44" t="s">
        <v>137</v>
      </c>
      <c r="B94" s="24">
        <v>9.4499999999999993</v>
      </c>
      <c r="C94" s="160">
        <v>16.34</v>
      </c>
      <c r="D94" s="309">
        <f t="shared" si="34"/>
        <v>4.3836190880866234E-4</v>
      </c>
      <c r="E94" s="259">
        <f t="shared" si="35"/>
        <v>5.9370426406105343E-4</v>
      </c>
      <c r="F94" s="64">
        <f t="shared" si="31"/>
        <v>0.72910052910052925</v>
      </c>
      <c r="H94" s="24">
        <v>5.3209999999999997</v>
      </c>
      <c r="I94" s="160">
        <v>7.31</v>
      </c>
      <c r="J94" s="258">
        <f t="shared" si="36"/>
        <v>9.9721899405135752E-4</v>
      </c>
      <c r="K94" s="259">
        <f t="shared" si="37"/>
        <v>1.0227532517537209E-3</v>
      </c>
      <c r="L94" s="64">
        <f t="shared" si="32"/>
        <v>0.37380191693290732</v>
      </c>
      <c r="N94" s="47">
        <f t="shared" ref="N94" si="48">(H94/B94)*10</f>
        <v>5.6306878306878305</v>
      </c>
      <c r="O94" s="163">
        <f t="shared" ref="O94" si="49">(I94/C94)*10</f>
        <v>4.4736842105263159</v>
      </c>
      <c r="P94" s="64">
        <f t="shared" ref="P94" si="50">(O94-N94)/N94</f>
        <v>-0.20548175550697825</v>
      </c>
    </row>
    <row r="95" spans="1:16" ht="20.100000000000001" customHeight="1" thickBot="1" x14ac:dyDescent="0.3">
      <c r="A95" s="13" t="s">
        <v>17</v>
      </c>
      <c r="B95" s="24">
        <f>B96-SUM(B68:B94)</f>
        <v>258.91999999999825</v>
      </c>
      <c r="C95" s="160">
        <f>C96-SUM(C68:C94)</f>
        <v>182.63999999999942</v>
      </c>
      <c r="D95" s="309">
        <f t="shared" si="34"/>
        <v>1.2010652426321492E-2</v>
      </c>
      <c r="E95" s="259">
        <f t="shared" si="35"/>
        <v>6.6361166944988031E-3</v>
      </c>
      <c r="F95" s="64">
        <f>(C95-B95)/B95</f>
        <v>-0.29460837324269795</v>
      </c>
      <c r="H95" s="24">
        <f>H96-SUM(H68:H94)</f>
        <v>65.351999999999862</v>
      </c>
      <c r="I95" s="160">
        <f>I96-SUM(I68:I94)</f>
        <v>55.95799999999781</v>
      </c>
      <c r="J95" s="258">
        <f t="shared" si="36"/>
        <v>1.2247745855900053E-2</v>
      </c>
      <c r="K95" s="259">
        <f t="shared" si="37"/>
        <v>7.8291691465981507E-3</v>
      </c>
      <c r="L95" s="64">
        <f t="shared" si="32"/>
        <v>-0.1437446443873496</v>
      </c>
      <c r="N95" s="47">
        <f t="shared" si="33"/>
        <v>2.5240228642051714</v>
      </c>
      <c r="O95" s="163">
        <f t="shared" si="33"/>
        <v>3.0638414367059785</v>
      </c>
      <c r="P95" s="64">
        <f>(O95-N95)/N95</f>
        <v>0.2138722989226165</v>
      </c>
    </row>
    <row r="96" spans="1:16" ht="26.25" customHeight="1" thickBot="1" x14ac:dyDescent="0.3">
      <c r="A96" s="17" t="s">
        <v>18</v>
      </c>
      <c r="B96" s="22">
        <v>21557.529999999992</v>
      </c>
      <c r="C96" s="165">
        <v>27522.120000000003</v>
      </c>
      <c r="D96" s="305">
        <f>SUM(D68:D95)</f>
        <v>1.0000000000000004</v>
      </c>
      <c r="E96" s="306">
        <f>SUM(E68:E95)</f>
        <v>0.99999999999999989</v>
      </c>
      <c r="F96" s="69">
        <f>(C96-B96)/B96</f>
        <v>0.27668243996413383</v>
      </c>
      <c r="G96" s="2"/>
      <c r="H96" s="22">
        <v>5335.8389999999981</v>
      </c>
      <c r="I96" s="165">
        <v>7147.3739999999998</v>
      </c>
      <c r="J96" s="317">
        <f t="shared" si="36"/>
        <v>1</v>
      </c>
      <c r="K96" s="306">
        <f t="shared" si="37"/>
        <v>1</v>
      </c>
      <c r="L96" s="69">
        <f t="shared" si="32"/>
        <v>0.33950330960135833</v>
      </c>
      <c r="M96" s="2"/>
      <c r="N96" s="43">
        <f t="shared" si="33"/>
        <v>2.4751625070219085</v>
      </c>
      <c r="O96" s="170">
        <f t="shared" si="33"/>
        <v>2.5969561937815833</v>
      </c>
      <c r="P96" s="69">
        <f>(O96-N96)/N96</f>
        <v>4.9206339549081046E-2</v>
      </c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P7:P33 L7:L33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175</v>
      </c>
      <c r="B1" s="5"/>
    </row>
    <row r="3" spans="1:19" ht="15.75" thickBot="1" x14ac:dyDescent="0.3"/>
    <row r="4" spans="1:19" x14ac:dyDescent="0.25">
      <c r="A4" s="434" t="s">
        <v>16</v>
      </c>
      <c r="B4" s="452"/>
      <c r="C4" s="452"/>
      <c r="D4" s="452"/>
      <c r="E4" s="455" t="s">
        <v>1</v>
      </c>
      <c r="F4" s="451"/>
      <c r="G4" s="446" t="s">
        <v>13</v>
      </c>
      <c r="H4" s="446"/>
      <c r="I4" s="148" t="s">
        <v>0</v>
      </c>
      <c r="K4" s="447" t="s">
        <v>19</v>
      </c>
      <c r="L4" s="446"/>
      <c r="M4" s="458" t="s">
        <v>13</v>
      </c>
      <c r="N4" s="459"/>
      <c r="O4" s="148" t="s">
        <v>0</v>
      </c>
      <c r="P4"/>
      <c r="Q4" s="445" t="s">
        <v>22</v>
      </c>
      <c r="R4" s="446"/>
      <c r="S4" s="148" t="s">
        <v>0</v>
      </c>
    </row>
    <row r="5" spans="1:19" x14ac:dyDescent="0.25">
      <c r="A5" s="453"/>
      <c r="B5" s="454"/>
      <c r="C5" s="454"/>
      <c r="D5" s="454"/>
      <c r="E5" s="456" t="s">
        <v>160</v>
      </c>
      <c r="F5" s="444"/>
      <c r="G5" s="448" t="str">
        <f>E5</f>
        <v>jan-fev</v>
      </c>
      <c r="H5" s="448"/>
      <c r="I5" s="149" t="s">
        <v>169</v>
      </c>
      <c r="K5" s="443" t="str">
        <f>E5</f>
        <v>jan-fev</v>
      </c>
      <c r="L5" s="448"/>
      <c r="M5" s="449" t="str">
        <f>E5</f>
        <v>jan-fev</v>
      </c>
      <c r="N5" s="450"/>
      <c r="O5" s="149" t="str">
        <f>I5</f>
        <v>2022/2021</v>
      </c>
      <c r="P5"/>
      <c r="Q5" s="443" t="str">
        <f>E5</f>
        <v>jan-fev</v>
      </c>
      <c r="R5" s="444"/>
      <c r="S5" s="149" t="str">
        <f>I5</f>
        <v>2022/2021</v>
      </c>
    </row>
    <row r="6" spans="1:19" ht="19.5" customHeight="1" thickBot="1" x14ac:dyDescent="0.3">
      <c r="A6" s="435"/>
      <c r="B6" s="461"/>
      <c r="C6" s="461"/>
      <c r="D6" s="461"/>
      <c r="E6" s="117">
        <v>2021</v>
      </c>
      <c r="F6" s="164">
        <v>2022</v>
      </c>
      <c r="G6" s="201">
        <f>E6</f>
        <v>2021</v>
      </c>
      <c r="H6" s="157">
        <f>F6</f>
        <v>2022</v>
      </c>
      <c r="I6" s="149" t="s">
        <v>1</v>
      </c>
      <c r="K6" s="200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P6"/>
      <c r="Q6" s="200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33817.1</v>
      </c>
      <c r="F7" s="165">
        <v>44522.14</v>
      </c>
      <c r="G7" s="305">
        <f>E7/E15</f>
        <v>0.34679289561212961</v>
      </c>
      <c r="H7" s="306">
        <f>F7/F15</f>
        <v>0.41276743647678205</v>
      </c>
      <c r="I7" s="190">
        <f t="shared" ref="I7:I18" si="0">(F7-E7)/E7</f>
        <v>0.31655700814085186</v>
      </c>
      <c r="J7" s="11"/>
      <c r="K7" s="22">
        <v>8222.7739999999994</v>
      </c>
      <c r="L7" s="165">
        <v>10335.838000000002</v>
      </c>
      <c r="M7" s="305">
        <f>K7/K15</f>
        <v>0.34405407341427841</v>
      </c>
      <c r="N7" s="306">
        <f>L7/L15</f>
        <v>0.38758565004637141</v>
      </c>
      <c r="O7" s="190">
        <f t="shared" ref="O7:O18" si="1">(L7-K7)/K7</f>
        <v>0.25697702502829367</v>
      </c>
      <c r="P7" s="51"/>
      <c r="Q7" s="219">
        <f t="shared" ref="Q7:Q18" si="2">(K7/E7)*10</f>
        <v>2.4315432133447281</v>
      </c>
      <c r="R7" s="220">
        <f t="shared" ref="R7:R18" si="3">(L7/F7)*10</f>
        <v>2.3215052106659746</v>
      </c>
      <c r="S7" s="67">
        <f>(R7-Q7)/Q7</f>
        <v>-4.5254389095306227E-2</v>
      </c>
    </row>
    <row r="8" spans="1:19" s="8" customFormat="1" ht="24" customHeight="1" x14ac:dyDescent="0.25">
      <c r="A8" s="57"/>
      <c r="B8" s="205" t="s">
        <v>34</v>
      </c>
      <c r="C8" s="205"/>
      <c r="D8" s="206"/>
      <c r="E8" s="208">
        <v>25081.789999999997</v>
      </c>
      <c r="F8" s="209">
        <v>31441.43</v>
      </c>
      <c r="G8" s="307">
        <f>E8/E7</f>
        <v>0.74168955942407833</v>
      </c>
      <c r="H8" s="308">
        <f>F8/F7</f>
        <v>0.70619763560332005</v>
      </c>
      <c r="I8" s="245">
        <f t="shared" si="0"/>
        <v>0.25355606597455776</v>
      </c>
      <c r="J8" s="4"/>
      <c r="K8" s="208">
        <v>6603.5859999999984</v>
      </c>
      <c r="L8" s="209">
        <v>7913.0850000000019</v>
      </c>
      <c r="M8" s="312">
        <f>K8/K7</f>
        <v>0.80308494432657385</v>
      </c>
      <c r="N8" s="308">
        <f>L8/L7</f>
        <v>0.7655968485574175</v>
      </c>
      <c r="O8" s="246">
        <f t="shared" si="1"/>
        <v>0.19830119574425226</v>
      </c>
      <c r="P8" s="56"/>
      <c r="Q8" s="221">
        <f t="shared" si="2"/>
        <v>2.6328208632637464</v>
      </c>
      <c r="R8" s="222">
        <f t="shared" si="3"/>
        <v>2.5167700705724902</v>
      </c>
      <c r="S8" s="210">
        <f t="shared" ref="S8:S18" si="4">(R8-Q8)/Q8</f>
        <v>-4.4078499342866471E-2</v>
      </c>
    </row>
    <row r="9" spans="1:19" ht="24" customHeight="1" x14ac:dyDescent="0.25">
      <c r="A9" s="13"/>
      <c r="B9" s="1" t="s">
        <v>38</v>
      </c>
      <c r="D9" s="1"/>
      <c r="E9" s="24">
        <v>8614.91</v>
      </c>
      <c r="F9" s="160">
        <v>11976.750000000002</v>
      </c>
      <c r="G9" s="309">
        <f>E9/E7</f>
        <v>0.25475011162991507</v>
      </c>
      <c r="H9" s="259">
        <f>F9/F7</f>
        <v>0.26900661109281815</v>
      </c>
      <c r="I9" s="210">
        <f t="shared" si="0"/>
        <v>0.39023506919979456</v>
      </c>
      <c r="J9" s="1"/>
      <c r="K9" s="24">
        <v>1600.4700000000005</v>
      </c>
      <c r="L9" s="160">
        <v>2187.3939999999998</v>
      </c>
      <c r="M9" s="309">
        <f>K9/K7</f>
        <v>0.19463869492217598</v>
      </c>
      <c r="N9" s="259">
        <f>L9/L7</f>
        <v>0.21163199345810174</v>
      </c>
      <c r="O9" s="210">
        <f t="shared" si="1"/>
        <v>0.3667197760657801</v>
      </c>
      <c r="P9" s="7"/>
      <c r="Q9" s="221">
        <f t="shared" si="2"/>
        <v>1.8577907372218636</v>
      </c>
      <c r="R9" s="222">
        <f t="shared" si="3"/>
        <v>1.8263669192393592</v>
      </c>
      <c r="S9" s="210">
        <f t="shared" si="4"/>
        <v>-1.691461656736188E-2</v>
      </c>
    </row>
    <row r="10" spans="1:19" ht="24" customHeight="1" thickBot="1" x14ac:dyDescent="0.3">
      <c r="A10" s="13"/>
      <c r="B10" s="1" t="s">
        <v>37</v>
      </c>
      <c r="D10" s="1"/>
      <c r="E10" s="24">
        <v>120.4</v>
      </c>
      <c r="F10" s="160">
        <v>1103.96</v>
      </c>
      <c r="G10" s="309">
        <f>E10/E7</f>
        <v>3.5603289460066066E-3</v>
      </c>
      <c r="H10" s="259">
        <f>F10/F7</f>
        <v>2.4795753303861856E-2</v>
      </c>
      <c r="I10" s="218">
        <f t="shared" si="0"/>
        <v>8.1691029900332222</v>
      </c>
      <c r="J10" s="1"/>
      <c r="K10" s="24">
        <v>18.718</v>
      </c>
      <c r="L10" s="160">
        <v>235.35900000000001</v>
      </c>
      <c r="M10" s="309">
        <f>K10/K7</f>
        <v>2.2763607512501258E-3</v>
      </c>
      <c r="N10" s="259">
        <f>L10/L7</f>
        <v>2.2771157984480792E-2</v>
      </c>
      <c r="O10" s="248">
        <f t="shared" si="1"/>
        <v>11.573939523453362</v>
      </c>
      <c r="P10" s="7"/>
      <c r="Q10" s="221">
        <f t="shared" si="2"/>
        <v>1.5546511627906976</v>
      </c>
      <c r="R10" s="222">
        <f t="shared" si="3"/>
        <v>2.1319522446465453</v>
      </c>
      <c r="S10" s="210">
        <f t="shared" si="4"/>
        <v>0.37133801824684298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63696.720000000008</v>
      </c>
      <c r="F11" s="165">
        <v>63340.390000000007</v>
      </c>
      <c r="G11" s="305">
        <f>E11/E15</f>
        <v>0.65320710438787044</v>
      </c>
      <c r="H11" s="306">
        <f>F11/F15</f>
        <v>0.58723256352321795</v>
      </c>
      <c r="I11" s="190">
        <f t="shared" si="0"/>
        <v>-5.5941656022476778E-3</v>
      </c>
      <c r="J11" s="11"/>
      <c r="K11" s="22">
        <v>15676.881999999998</v>
      </c>
      <c r="L11" s="165">
        <v>16331.398000000008</v>
      </c>
      <c r="M11" s="305">
        <f>K11/K15</f>
        <v>0.65594592658572148</v>
      </c>
      <c r="N11" s="306">
        <f>L11/L15</f>
        <v>0.61241434995362853</v>
      </c>
      <c r="O11" s="190">
        <f t="shared" si="1"/>
        <v>4.1750393987784726E-2</v>
      </c>
      <c r="P11" s="7"/>
      <c r="Q11" s="223">
        <f t="shared" si="2"/>
        <v>2.4611757088905044</v>
      </c>
      <c r="R11" s="224">
        <f t="shared" si="3"/>
        <v>2.5783545065005136</v>
      </c>
      <c r="S11" s="69">
        <f t="shared" si="4"/>
        <v>4.7610902865132386E-2</v>
      </c>
    </row>
    <row r="12" spans="1:19" s="8" customFormat="1" ht="24" customHeight="1" x14ac:dyDescent="0.25">
      <c r="A12" s="57"/>
      <c r="B12" s="4" t="s">
        <v>34</v>
      </c>
      <c r="C12" s="4"/>
      <c r="D12" s="4"/>
      <c r="E12" s="36">
        <v>55802.22</v>
      </c>
      <c r="F12" s="161">
        <v>55622.46</v>
      </c>
      <c r="G12" s="309">
        <f>E12/E11</f>
        <v>0.87606112214255294</v>
      </c>
      <c r="H12" s="259">
        <f>F12/F11</f>
        <v>0.87815152385389472</v>
      </c>
      <c r="I12" s="245">
        <f t="shared" si="0"/>
        <v>-3.2213772140248548E-3</v>
      </c>
      <c r="J12" s="4"/>
      <c r="K12" s="36">
        <v>14445.448999999999</v>
      </c>
      <c r="L12" s="161">
        <v>15184.39500000001</v>
      </c>
      <c r="M12" s="309">
        <f>K12/K11</f>
        <v>0.92144911213849801</v>
      </c>
      <c r="N12" s="259">
        <f>L12/L11</f>
        <v>0.92976700463732509</v>
      </c>
      <c r="O12" s="245">
        <f t="shared" si="1"/>
        <v>5.1154242419187583E-2</v>
      </c>
      <c r="P12" s="56"/>
      <c r="Q12" s="221">
        <f t="shared" si="2"/>
        <v>2.5886871525899862</v>
      </c>
      <c r="R12" s="222">
        <f t="shared" si="3"/>
        <v>2.729903531774756</v>
      </c>
      <c r="S12" s="210">
        <f t="shared" si="4"/>
        <v>5.455135010944933E-2</v>
      </c>
    </row>
    <row r="13" spans="1:19" ht="24" customHeight="1" x14ac:dyDescent="0.25">
      <c r="A13" s="13"/>
      <c r="B13" s="4" t="s">
        <v>38</v>
      </c>
      <c r="D13" s="4"/>
      <c r="E13" s="189">
        <v>7383.8500000000031</v>
      </c>
      <c r="F13" s="187">
        <v>7175.0300000000025</v>
      </c>
      <c r="G13" s="309">
        <f>E13/E11</f>
        <v>0.11592198154002281</v>
      </c>
      <c r="H13" s="259">
        <f>F13/F11</f>
        <v>0.11327732588953118</v>
      </c>
      <c r="I13" s="210">
        <f t="shared" si="0"/>
        <v>-2.8280639503781974E-2</v>
      </c>
      <c r="J13" s="211"/>
      <c r="K13" s="189">
        <v>1148.0770000000002</v>
      </c>
      <c r="L13" s="187">
        <v>1095.6659999999999</v>
      </c>
      <c r="M13" s="309">
        <f>K13/K11</f>
        <v>7.3233759111027336E-2</v>
      </c>
      <c r="N13" s="259">
        <f>L13/L11</f>
        <v>6.7089541262787142E-2</v>
      </c>
      <c r="O13" s="210">
        <f t="shared" si="1"/>
        <v>-4.5651119219355739E-2</v>
      </c>
      <c r="P13" s="212"/>
      <c r="Q13" s="221">
        <f t="shared" si="2"/>
        <v>1.5548487577618719</v>
      </c>
      <c r="R13" s="222">
        <f t="shared" si="3"/>
        <v>1.5270542422819133</v>
      </c>
      <c r="S13" s="210">
        <f t="shared" si="4"/>
        <v>-1.787602513826967E-2</v>
      </c>
    </row>
    <row r="14" spans="1:19" ht="24" customHeight="1" thickBot="1" x14ac:dyDescent="0.3">
      <c r="A14" s="13"/>
      <c r="B14" s="1" t="s">
        <v>37</v>
      </c>
      <c r="D14" s="1"/>
      <c r="E14" s="189">
        <v>510.65</v>
      </c>
      <c r="F14" s="187">
        <v>542.9</v>
      </c>
      <c r="G14" s="309">
        <f>E14/E11</f>
        <v>8.0168963174241919E-3</v>
      </c>
      <c r="H14" s="259">
        <f>F14/F11</f>
        <v>8.5711502565740429E-3</v>
      </c>
      <c r="I14" s="218">
        <f t="shared" si="0"/>
        <v>6.3154802702438076E-2</v>
      </c>
      <c r="J14" s="211"/>
      <c r="K14" s="189">
        <v>83.355999999999995</v>
      </c>
      <c r="L14" s="187">
        <v>51.337000000000003</v>
      </c>
      <c r="M14" s="309">
        <f>K14/K11</f>
        <v>5.3171287504747439E-3</v>
      </c>
      <c r="N14" s="259">
        <f>L14/L11</f>
        <v>3.1434540998878345E-3</v>
      </c>
      <c r="O14" s="248">
        <f t="shared" si="1"/>
        <v>-0.3841235184029943</v>
      </c>
      <c r="P14" s="212"/>
      <c r="Q14" s="221">
        <f t="shared" si="2"/>
        <v>1.6323509252912953</v>
      </c>
      <c r="R14" s="222">
        <f t="shared" si="3"/>
        <v>0.94560692576901828</v>
      </c>
      <c r="S14" s="210">
        <f t="shared" si="4"/>
        <v>-0.42070855530021928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97513.82</v>
      </c>
      <c r="F15" s="165">
        <v>107862.53</v>
      </c>
      <c r="G15" s="305">
        <f>G7+G11</f>
        <v>1</v>
      </c>
      <c r="H15" s="306">
        <f>H7+H11</f>
        <v>1</v>
      </c>
      <c r="I15" s="190">
        <f t="shared" si="0"/>
        <v>0.10612557276496799</v>
      </c>
      <c r="J15" s="11"/>
      <c r="K15" s="22">
        <v>23899.655999999999</v>
      </c>
      <c r="L15" s="165">
        <v>26667.236000000012</v>
      </c>
      <c r="M15" s="305">
        <f>M7+M11</f>
        <v>0.99999999999999989</v>
      </c>
      <c r="N15" s="306">
        <f>N7+N11</f>
        <v>1</v>
      </c>
      <c r="O15" s="190">
        <f t="shared" si="1"/>
        <v>0.1157999931045038</v>
      </c>
      <c r="P15" s="7"/>
      <c r="Q15" s="223">
        <f t="shared" si="2"/>
        <v>2.4508993699559714</v>
      </c>
      <c r="R15" s="224">
        <f t="shared" si="3"/>
        <v>2.4723354810980247</v>
      </c>
      <c r="S15" s="69">
        <f t="shared" si="4"/>
        <v>8.7462224703409325E-3</v>
      </c>
    </row>
    <row r="16" spans="1:19" s="52" customFormat="1" ht="24" customHeight="1" x14ac:dyDescent="0.25">
      <c r="A16" s="207"/>
      <c r="B16" s="205" t="s">
        <v>34</v>
      </c>
      <c r="C16" s="205"/>
      <c r="D16" s="206"/>
      <c r="E16" s="208">
        <f>E8+E12</f>
        <v>80884.009999999995</v>
      </c>
      <c r="F16" s="209">
        <f t="shared" ref="F16:F17" si="5">F8+F12</f>
        <v>87063.89</v>
      </c>
      <c r="G16" s="307">
        <f>E16/E15</f>
        <v>0.82946201881948622</v>
      </c>
      <c r="H16" s="308">
        <f>F16/F15</f>
        <v>0.80717455820849004</v>
      </c>
      <c r="I16" s="246">
        <f t="shared" si="0"/>
        <v>7.6404223776739125E-2</v>
      </c>
      <c r="J16" s="4"/>
      <c r="K16" s="208">
        <f t="shared" ref="K16:L18" si="6">K8+K12</f>
        <v>21049.034999999996</v>
      </c>
      <c r="L16" s="209">
        <f t="shared" si="6"/>
        <v>23097.48000000001</v>
      </c>
      <c r="M16" s="312">
        <f>K16/K15</f>
        <v>0.88072543805651415</v>
      </c>
      <c r="N16" s="308">
        <f>L16/L15</f>
        <v>0.8661370079748798</v>
      </c>
      <c r="O16" s="246">
        <f t="shared" si="1"/>
        <v>9.7317763023341192E-2</v>
      </c>
      <c r="P16" s="56"/>
      <c r="Q16" s="221">
        <f t="shared" si="2"/>
        <v>2.6023728299326403</v>
      </c>
      <c r="R16" s="222">
        <f t="shared" si="3"/>
        <v>2.652934528884479</v>
      </c>
      <c r="S16" s="210">
        <f t="shared" si="4"/>
        <v>1.9429075792013799E-2</v>
      </c>
    </row>
    <row r="17" spans="1:19" ht="24" customHeight="1" x14ac:dyDescent="0.25">
      <c r="A17" s="13"/>
      <c r="B17" s="4" t="s">
        <v>38</v>
      </c>
      <c r="C17" s="4"/>
      <c r="D17" s="213"/>
      <c r="E17" s="189">
        <f>E9+E13</f>
        <v>15998.760000000002</v>
      </c>
      <c r="F17" s="187">
        <f t="shared" si="5"/>
        <v>19151.780000000006</v>
      </c>
      <c r="G17" s="310">
        <f>E17/E15</f>
        <v>0.16406659076631394</v>
      </c>
      <c r="H17" s="259">
        <f>F17/F15</f>
        <v>0.17755730372725362</v>
      </c>
      <c r="I17" s="210">
        <f t="shared" si="0"/>
        <v>0.19707902362433111</v>
      </c>
      <c r="J17" s="211"/>
      <c r="K17" s="189">
        <f t="shared" si="6"/>
        <v>2748.5470000000005</v>
      </c>
      <c r="L17" s="187">
        <f t="shared" si="6"/>
        <v>3283.0599999999995</v>
      </c>
      <c r="M17" s="309">
        <f>K17/K15</f>
        <v>0.11500362180945201</v>
      </c>
      <c r="N17" s="259">
        <f>L17/L15</f>
        <v>0.1231121215562047</v>
      </c>
      <c r="O17" s="210">
        <f t="shared" si="1"/>
        <v>0.19447111510190618</v>
      </c>
      <c r="P17" s="212"/>
      <c r="Q17" s="221">
        <f t="shared" si="2"/>
        <v>1.7179750180639</v>
      </c>
      <c r="R17" s="222">
        <f t="shared" si="3"/>
        <v>1.7142323063443703</v>
      </c>
      <c r="S17" s="210">
        <f t="shared" si="4"/>
        <v>-2.1785600373558272E-3</v>
      </c>
    </row>
    <row r="18" spans="1:19" ht="24" customHeight="1" thickBot="1" x14ac:dyDescent="0.3">
      <c r="A18" s="14"/>
      <c r="B18" s="214" t="s">
        <v>37</v>
      </c>
      <c r="C18" s="214"/>
      <c r="D18" s="215"/>
      <c r="E18" s="216">
        <f>E10+E14</f>
        <v>631.04999999999995</v>
      </c>
      <c r="F18" s="217">
        <f>F10+F14</f>
        <v>1646.8600000000001</v>
      </c>
      <c r="G18" s="311">
        <f>E18/E15</f>
        <v>6.4713904141997505E-3</v>
      </c>
      <c r="H18" s="265">
        <f>F18/F15</f>
        <v>1.5268138064256422E-2</v>
      </c>
      <c r="I18" s="247">
        <f t="shared" si="0"/>
        <v>1.6097139687821889</v>
      </c>
      <c r="J18" s="211"/>
      <c r="K18" s="216">
        <f t="shared" si="6"/>
        <v>102.074</v>
      </c>
      <c r="L18" s="217">
        <f t="shared" si="6"/>
        <v>286.69600000000003</v>
      </c>
      <c r="M18" s="311">
        <f>K18/K15</f>
        <v>4.2709401340337285E-3</v>
      </c>
      <c r="N18" s="265">
        <f>L18/L15</f>
        <v>1.0750870468915485E-2</v>
      </c>
      <c r="O18" s="247">
        <f t="shared" si="1"/>
        <v>1.8087074083508046</v>
      </c>
      <c r="P18" s="212"/>
      <c r="Q18" s="225">
        <f t="shared" si="2"/>
        <v>1.6175263449805879</v>
      </c>
      <c r="R18" s="226">
        <f t="shared" si="3"/>
        <v>1.7408644329208312</v>
      </c>
      <c r="S18" s="218">
        <f t="shared" si="4"/>
        <v>7.6251053544184128E-2</v>
      </c>
    </row>
    <row r="19" spans="1:19" ht="6.75" customHeight="1" x14ac:dyDescent="0.25">
      <c r="Q19" s="227"/>
      <c r="R19" s="227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1"/>
  <sheetViews>
    <sheetView showGridLines="0" showRowColHeaders="0" workbookViewId="0">
      <selection activeCell="A15" sqref="A5:A15"/>
    </sheetView>
  </sheetViews>
  <sheetFormatPr defaultRowHeight="15" x14ac:dyDescent="0.25"/>
  <cols>
    <col min="1" max="1" width="152.5703125" customWidth="1"/>
  </cols>
  <sheetData>
    <row r="1" spans="1:1" ht="18.75" x14ac:dyDescent="0.3">
      <c r="A1" s="10" t="s">
        <v>27</v>
      </c>
    </row>
    <row r="3" spans="1:1" ht="46.5" customHeight="1" x14ac:dyDescent="0.25">
      <c r="A3" s="9" t="s">
        <v>28</v>
      </c>
    </row>
    <row r="5" spans="1:1" x14ac:dyDescent="0.25">
      <c r="A5" t="s">
        <v>32</v>
      </c>
    </row>
    <row r="7" spans="1:1" x14ac:dyDescent="0.25">
      <c r="A7" t="s">
        <v>107</v>
      </c>
    </row>
    <row r="9" spans="1:1" x14ac:dyDescent="0.25">
      <c r="A9" t="s">
        <v>97</v>
      </c>
    </row>
    <row r="11" spans="1:1" x14ac:dyDescent="0.25">
      <c r="A11" t="s">
        <v>104</v>
      </c>
    </row>
    <row r="13" spans="1:1" x14ac:dyDescent="0.25">
      <c r="A13" t="s">
        <v>116</v>
      </c>
    </row>
    <row r="15" spans="1:1" x14ac:dyDescent="0.25">
      <c r="A15" t="s">
        <v>115</v>
      </c>
    </row>
    <row r="17" spans="1:1" x14ac:dyDescent="0.25">
      <c r="A17" t="s">
        <v>118</v>
      </c>
    </row>
    <row r="19" spans="1:1" x14ac:dyDescent="0.25">
      <c r="A19" t="s">
        <v>235</v>
      </c>
    </row>
    <row r="21" spans="1:1" x14ac:dyDescent="0.25">
      <c r="A21" t="s">
        <v>236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P94" sqref="P94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176</v>
      </c>
    </row>
    <row r="3" spans="1:16" ht="8.25" customHeight="1" thickBot="1" x14ac:dyDescent="0.3"/>
    <row r="4" spans="1:16" x14ac:dyDescent="0.25">
      <c r="A4" s="462" t="s">
        <v>3</v>
      </c>
      <c r="B4" s="455" t="s">
        <v>1</v>
      </c>
      <c r="C4" s="446"/>
      <c r="D4" s="455" t="s">
        <v>105</v>
      </c>
      <c r="E4" s="446"/>
      <c r="F4" s="148" t="s">
        <v>0</v>
      </c>
      <c r="H4" s="465" t="s">
        <v>19</v>
      </c>
      <c r="I4" s="466"/>
      <c r="J4" s="455" t="s">
        <v>105</v>
      </c>
      <c r="K4" s="451"/>
      <c r="L4" s="148" t="s">
        <v>0</v>
      </c>
      <c r="N4" s="445" t="s">
        <v>22</v>
      </c>
      <c r="O4" s="446"/>
      <c r="P4" s="148" t="s">
        <v>0</v>
      </c>
    </row>
    <row r="5" spans="1:16" x14ac:dyDescent="0.25">
      <c r="A5" s="463"/>
      <c r="B5" s="456" t="s">
        <v>160</v>
      </c>
      <c r="C5" s="448"/>
      <c r="D5" s="456" t="str">
        <f>B5</f>
        <v>jan-fev</v>
      </c>
      <c r="E5" s="448"/>
      <c r="F5" s="149" t="s">
        <v>169</v>
      </c>
      <c r="H5" s="443" t="str">
        <f>B5</f>
        <v>jan-fev</v>
      </c>
      <c r="I5" s="448"/>
      <c r="J5" s="456" t="str">
        <f>B5</f>
        <v>jan-fev</v>
      </c>
      <c r="K5" s="444"/>
      <c r="L5" s="149" t="str">
        <f>F5</f>
        <v>2022/2021</v>
      </c>
      <c r="N5" s="443" t="str">
        <f>B5</f>
        <v>jan-fev</v>
      </c>
      <c r="O5" s="444"/>
      <c r="P5" s="149" t="str">
        <f>F5</f>
        <v>2022/2021</v>
      </c>
    </row>
    <row r="6" spans="1:16" ht="19.5" customHeight="1" thickBot="1" x14ac:dyDescent="0.3">
      <c r="A6" s="464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121</v>
      </c>
      <c r="B7" s="45">
        <v>14105.57</v>
      </c>
      <c r="C7" s="167">
        <v>11699.16</v>
      </c>
      <c r="D7" s="309">
        <f>B7/$B$33</f>
        <v>0.14465200932544736</v>
      </c>
      <c r="E7" s="308">
        <f>C7/$C$33</f>
        <v>0.10846361567821564</v>
      </c>
      <c r="F7" s="64">
        <f>(C7-B7)/B7</f>
        <v>-0.17059998284365679</v>
      </c>
      <c r="H7" s="45">
        <v>3393.3499999999995</v>
      </c>
      <c r="I7" s="167">
        <v>2892.5240000000003</v>
      </c>
      <c r="J7" s="309">
        <f>H7/$H$33</f>
        <v>0.14198321515590015</v>
      </c>
      <c r="K7" s="308">
        <f>I7/$I$33</f>
        <v>0.10846733422241436</v>
      </c>
      <c r="L7" s="64">
        <f>(I7-H7)/H7</f>
        <v>-0.14759043423165874</v>
      </c>
      <c r="N7" s="39">
        <f t="shared" ref="N7:N33" si="0">(H7/B7)*10</f>
        <v>2.4056808764197402</v>
      </c>
      <c r="O7" s="172">
        <f t="shared" ref="O7:O33" si="1">(I7/C7)*10</f>
        <v>2.4724202421370425</v>
      </c>
      <c r="P7" s="73">
        <f>(O7-N7)/N7</f>
        <v>2.7742401900216845E-2</v>
      </c>
    </row>
    <row r="8" spans="1:16" ht="20.100000000000001" customHeight="1" x14ac:dyDescent="0.25">
      <c r="A8" s="13" t="s">
        <v>120</v>
      </c>
      <c r="B8" s="24">
        <v>8633.5500000000011</v>
      </c>
      <c r="C8" s="160">
        <v>10690.650000000001</v>
      </c>
      <c r="D8" s="309">
        <f t="shared" ref="D8:D32" si="2">B8/$B$33</f>
        <v>8.8536681262204667E-2</v>
      </c>
      <c r="E8" s="259">
        <f t="shared" ref="E8:E32" si="3">C8/$C$33</f>
        <v>9.9113658839636021E-2</v>
      </c>
      <c r="F8" s="64">
        <f t="shared" ref="F8:F33" si="4">(C8-B8)/B8</f>
        <v>0.23826815157148568</v>
      </c>
      <c r="H8" s="24">
        <v>2054.9459999999999</v>
      </c>
      <c r="I8" s="160">
        <v>2624.9999999999995</v>
      </c>
      <c r="J8" s="309">
        <f t="shared" ref="J8:J32" si="5">H8/$H$33</f>
        <v>8.5982241752768335E-2</v>
      </c>
      <c r="K8" s="259">
        <f t="shared" ref="K8:K32" si="6">I8/$I$33</f>
        <v>9.8435398404244048E-2</v>
      </c>
      <c r="L8" s="64">
        <f t="shared" ref="L8:L33" si="7">(I8-H8)/H8</f>
        <v>0.27740582964223859</v>
      </c>
      <c r="N8" s="39">
        <f t="shared" si="0"/>
        <v>2.3801865976336498</v>
      </c>
      <c r="O8" s="173">
        <f t="shared" si="1"/>
        <v>2.4554166491279754</v>
      </c>
      <c r="P8" s="64">
        <f t="shared" ref="P8:P71" si="8">(O8-N8)/N8</f>
        <v>3.1606787286811183E-2</v>
      </c>
    </row>
    <row r="9" spans="1:16" ht="20.100000000000001" customHeight="1" x14ac:dyDescent="0.25">
      <c r="A9" s="13" t="s">
        <v>185</v>
      </c>
      <c r="B9" s="24">
        <v>8266.3700000000008</v>
      </c>
      <c r="C9" s="160">
        <v>10449.780000000001</v>
      </c>
      <c r="D9" s="309">
        <f t="shared" si="2"/>
        <v>8.4771266267694143E-2</v>
      </c>
      <c r="E9" s="259">
        <f t="shared" si="3"/>
        <v>9.6880538589258061E-2</v>
      </c>
      <c r="F9" s="64">
        <f t="shared" si="4"/>
        <v>0.26413165633766689</v>
      </c>
      <c r="H9" s="24">
        <v>1919.9189999999999</v>
      </c>
      <c r="I9" s="160">
        <v>2473.4780000000001</v>
      </c>
      <c r="J9" s="309">
        <f t="shared" si="5"/>
        <v>8.0332495162273476E-2</v>
      </c>
      <c r="K9" s="259">
        <f t="shared" si="6"/>
        <v>9.2753444713955358E-2</v>
      </c>
      <c r="L9" s="64">
        <f t="shared" si="7"/>
        <v>0.28832414284144292</v>
      </c>
      <c r="N9" s="39">
        <f t="shared" si="0"/>
        <v>2.3225660114415394</v>
      </c>
      <c r="O9" s="173">
        <f t="shared" si="1"/>
        <v>2.3670144251840708</v>
      </c>
      <c r="P9" s="64">
        <f t="shared" si="8"/>
        <v>1.9137632051604743E-2</v>
      </c>
    </row>
    <row r="10" spans="1:16" ht="20.100000000000001" customHeight="1" x14ac:dyDescent="0.25">
      <c r="A10" s="13" t="s">
        <v>119</v>
      </c>
      <c r="B10" s="24">
        <v>13723.99</v>
      </c>
      <c r="C10" s="160">
        <v>9808.4500000000007</v>
      </c>
      <c r="D10" s="309">
        <f t="shared" si="2"/>
        <v>0.14073892295471552</v>
      </c>
      <c r="E10" s="259">
        <f t="shared" si="3"/>
        <v>9.0934729604432649E-2</v>
      </c>
      <c r="F10" s="64">
        <f t="shared" si="4"/>
        <v>-0.28530624111501096</v>
      </c>
      <c r="H10" s="24">
        <v>3286.9510000000005</v>
      </c>
      <c r="I10" s="160">
        <v>2426.451</v>
      </c>
      <c r="J10" s="309">
        <f t="shared" si="5"/>
        <v>0.13753131007408648</v>
      </c>
      <c r="K10" s="259">
        <f t="shared" si="6"/>
        <v>9.09899698641434E-2</v>
      </c>
      <c r="L10" s="64">
        <f t="shared" si="7"/>
        <v>-0.26179276782647515</v>
      </c>
      <c r="N10" s="39">
        <f t="shared" si="0"/>
        <v>2.3950403636260305</v>
      </c>
      <c r="O10" s="173">
        <f t="shared" si="1"/>
        <v>2.4738373545259442</v>
      </c>
      <c r="P10" s="64">
        <f t="shared" si="8"/>
        <v>3.2900068030844005E-2</v>
      </c>
    </row>
    <row r="11" spans="1:16" ht="20.100000000000001" customHeight="1" x14ac:dyDescent="0.25">
      <c r="A11" s="13" t="s">
        <v>186</v>
      </c>
      <c r="B11" s="24">
        <v>8652.92</v>
      </c>
      <c r="C11" s="160">
        <v>10390.56</v>
      </c>
      <c r="D11" s="309">
        <f t="shared" si="2"/>
        <v>8.8735319773135729E-2</v>
      </c>
      <c r="E11" s="259">
        <f t="shared" si="3"/>
        <v>9.6331506409130255E-2</v>
      </c>
      <c r="F11" s="64">
        <f t="shared" si="4"/>
        <v>0.20081544727097897</v>
      </c>
      <c r="H11" s="24">
        <v>2044.0069999999998</v>
      </c>
      <c r="I11" s="160">
        <v>2319.8959999999997</v>
      </c>
      <c r="J11" s="309">
        <f t="shared" si="5"/>
        <v>8.5524536420105809E-2</v>
      </c>
      <c r="K11" s="259">
        <f t="shared" si="6"/>
        <v>8.6994242672918914E-2</v>
      </c>
      <c r="L11" s="64">
        <f t="shared" si="7"/>
        <v>0.13497458668194381</v>
      </c>
      <c r="N11" s="39">
        <f t="shared" si="0"/>
        <v>2.3622164540987316</v>
      </c>
      <c r="O11" s="173">
        <f t="shared" si="1"/>
        <v>2.2326958316009913</v>
      </c>
      <c r="P11" s="64">
        <f t="shared" si="8"/>
        <v>-5.4830124594639228E-2</v>
      </c>
    </row>
    <row r="12" spans="1:16" ht="20.100000000000001" customHeight="1" x14ac:dyDescent="0.25">
      <c r="A12" s="13" t="s">
        <v>122</v>
      </c>
      <c r="B12" s="24">
        <v>6337.8499999999995</v>
      </c>
      <c r="C12" s="160">
        <v>7450.49</v>
      </c>
      <c r="D12" s="309">
        <f t="shared" si="2"/>
        <v>6.4994377207251222E-2</v>
      </c>
      <c r="E12" s="259">
        <f t="shared" si="3"/>
        <v>6.9073940690988822E-2</v>
      </c>
      <c r="F12" s="64">
        <f t="shared" si="4"/>
        <v>0.17555480170720361</v>
      </c>
      <c r="H12" s="24">
        <v>1790.702</v>
      </c>
      <c r="I12" s="160">
        <v>2275.3509999999997</v>
      </c>
      <c r="J12" s="309">
        <f t="shared" si="5"/>
        <v>7.4925848305096965E-2</v>
      </c>
      <c r="K12" s="259">
        <f t="shared" si="6"/>
        <v>8.532384083599813E-2</v>
      </c>
      <c r="L12" s="64">
        <f t="shared" si="7"/>
        <v>0.27064748908528591</v>
      </c>
      <c r="N12" s="39">
        <f t="shared" si="0"/>
        <v>2.825409247615517</v>
      </c>
      <c r="O12" s="173">
        <f t="shared" si="1"/>
        <v>3.0539615515221143</v>
      </c>
      <c r="P12" s="64">
        <f t="shared" si="8"/>
        <v>8.0891751911508866E-2</v>
      </c>
    </row>
    <row r="13" spans="1:16" ht="20.100000000000001" customHeight="1" x14ac:dyDescent="0.25">
      <c r="A13" s="13" t="s">
        <v>123</v>
      </c>
      <c r="B13" s="24">
        <v>3843.06</v>
      </c>
      <c r="C13" s="160">
        <v>4330.8100000000004</v>
      </c>
      <c r="D13" s="309">
        <f t="shared" si="2"/>
        <v>3.9410413826470946E-2</v>
      </c>
      <c r="E13" s="259">
        <f t="shared" si="3"/>
        <v>4.0151199865235888E-2</v>
      </c>
      <c r="F13" s="64">
        <f t="shared" si="4"/>
        <v>0.12691709210889252</v>
      </c>
      <c r="H13" s="24">
        <v>1140.4459999999999</v>
      </c>
      <c r="I13" s="160">
        <v>1461.9699999999998</v>
      </c>
      <c r="J13" s="309">
        <f t="shared" si="5"/>
        <v>4.7718092678823501E-2</v>
      </c>
      <c r="K13" s="259">
        <f t="shared" si="6"/>
        <v>5.4822704535258164E-2</v>
      </c>
      <c r="L13" s="64">
        <f t="shared" si="7"/>
        <v>0.28192829822718474</v>
      </c>
      <c r="N13" s="39">
        <f t="shared" si="0"/>
        <v>2.9675466945611046</v>
      </c>
      <c r="O13" s="173">
        <f t="shared" si="1"/>
        <v>3.3757426439857663</v>
      </c>
      <c r="P13" s="64">
        <f t="shared" si="8"/>
        <v>0.13755333662408745</v>
      </c>
    </row>
    <row r="14" spans="1:16" ht="20.100000000000001" customHeight="1" x14ac:dyDescent="0.25">
      <c r="A14" s="13" t="s">
        <v>190</v>
      </c>
      <c r="B14" s="24">
        <v>2438.84</v>
      </c>
      <c r="C14" s="160">
        <v>5266.82</v>
      </c>
      <c r="D14" s="309">
        <f t="shared" si="2"/>
        <v>2.5010198554420281E-2</v>
      </c>
      <c r="E14" s="259">
        <f t="shared" si="3"/>
        <v>4.8829004845334166E-2</v>
      </c>
      <c r="F14" s="64">
        <f t="shared" si="4"/>
        <v>1.1595594626953796</v>
      </c>
      <c r="H14" s="24">
        <v>435.32400000000001</v>
      </c>
      <c r="I14" s="160">
        <v>1028.4450000000002</v>
      </c>
      <c r="J14" s="309">
        <f t="shared" si="5"/>
        <v>1.821465547453905E-2</v>
      </c>
      <c r="K14" s="259">
        <f t="shared" si="6"/>
        <v>3.8565864118801071E-2</v>
      </c>
      <c r="L14" s="64">
        <f t="shared" si="7"/>
        <v>1.3624817377401661</v>
      </c>
      <c r="N14" s="39">
        <f t="shared" si="0"/>
        <v>1.7849633432287482</v>
      </c>
      <c r="O14" s="173">
        <f t="shared" si="1"/>
        <v>1.9526868205102894</v>
      </c>
      <c r="P14" s="64">
        <f t="shared" si="8"/>
        <v>9.3964662029503085E-2</v>
      </c>
    </row>
    <row r="15" spans="1:16" ht="20.100000000000001" customHeight="1" x14ac:dyDescent="0.25">
      <c r="A15" s="13" t="s">
        <v>182</v>
      </c>
      <c r="B15" s="24">
        <v>1781.8299999999997</v>
      </c>
      <c r="C15" s="160">
        <v>3263.87</v>
      </c>
      <c r="D15" s="309">
        <f t="shared" si="2"/>
        <v>1.8272589464754834E-2</v>
      </c>
      <c r="E15" s="259">
        <f t="shared" si="3"/>
        <v>3.0259534984020876E-2</v>
      </c>
      <c r="F15" s="64">
        <f t="shared" si="4"/>
        <v>0.83175162613717379</v>
      </c>
      <c r="H15" s="24">
        <v>583.53500000000008</v>
      </c>
      <c r="I15" s="160">
        <v>782.09399999999994</v>
      </c>
      <c r="J15" s="309">
        <f t="shared" si="5"/>
        <v>2.4416041804116353E-2</v>
      </c>
      <c r="K15" s="259">
        <f t="shared" si="6"/>
        <v>2.9327898849359563E-2</v>
      </c>
      <c r="L15" s="64">
        <f t="shared" si="7"/>
        <v>0.34026922121209496</v>
      </c>
      <c r="N15" s="39">
        <f t="shared" si="0"/>
        <v>3.2749196051250689</v>
      </c>
      <c r="O15" s="173">
        <f t="shared" si="1"/>
        <v>2.3962167610842342</v>
      </c>
      <c r="P15" s="64">
        <f t="shared" si="8"/>
        <v>-0.26831279847777428</v>
      </c>
    </row>
    <row r="16" spans="1:16" ht="20.100000000000001" customHeight="1" x14ac:dyDescent="0.25">
      <c r="A16" s="13" t="s">
        <v>184</v>
      </c>
      <c r="B16" s="24">
        <v>2059.5</v>
      </c>
      <c r="C16" s="160">
        <v>2831.03</v>
      </c>
      <c r="D16" s="309">
        <f t="shared" si="2"/>
        <v>2.1120083286656183E-2</v>
      </c>
      <c r="E16" s="259">
        <f t="shared" si="3"/>
        <v>2.6246649322985482E-2</v>
      </c>
      <c r="F16" s="64">
        <f t="shared" si="4"/>
        <v>0.37462005341102217</v>
      </c>
      <c r="H16" s="24">
        <v>598.779</v>
      </c>
      <c r="I16" s="160">
        <v>767.21399999999994</v>
      </c>
      <c r="J16" s="309">
        <f t="shared" si="5"/>
        <v>2.5053875252430417E-2</v>
      </c>
      <c r="K16" s="259">
        <f t="shared" si="6"/>
        <v>2.8769910762405218E-2</v>
      </c>
      <c r="L16" s="64">
        <f t="shared" si="7"/>
        <v>0.28129744029099207</v>
      </c>
      <c r="N16" s="39">
        <f t="shared" si="0"/>
        <v>2.9073998543335762</v>
      </c>
      <c r="O16" s="173">
        <f t="shared" si="1"/>
        <v>2.7100172022196869</v>
      </c>
      <c r="P16" s="64">
        <f t="shared" si="8"/>
        <v>-6.7889750981339522E-2</v>
      </c>
    </row>
    <row r="17" spans="1:16" ht="20.100000000000001" customHeight="1" x14ac:dyDescent="0.25">
      <c r="A17" s="13" t="s">
        <v>125</v>
      </c>
      <c r="B17" s="24">
        <v>5000.22</v>
      </c>
      <c r="C17" s="160">
        <v>3463.19</v>
      </c>
      <c r="D17" s="309">
        <f t="shared" si="2"/>
        <v>5.1277039500657436E-2</v>
      </c>
      <c r="E17" s="259">
        <f t="shared" si="3"/>
        <v>3.2107442686538146E-2</v>
      </c>
      <c r="F17" s="64">
        <f t="shared" si="4"/>
        <v>-0.30739247473111186</v>
      </c>
      <c r="H17" s="24">
        <v>1032.6869999999999</v>
      </c>
      <c r="I17" s="160">
        <v>765.24099999999987</v>
      </c>
      <c r="J17" s="309">
        <f t="shared" si="5"/>
        <v>4.3209283012274322E-2</v>
      </c>
      <c r="K17" s="259">
        <f t="shared" si="6"/>
        <v>2.8695924842004616E-2</v>
      </c>
      <c r="L17" s="64">
        <f t="shared" si="7"/>
        <v>-0.25898069792686462</v>
      </c>
      <c r="N17" s="39">
        <f t="shared" si="0"/>
        <v>2.0652831275423877</v>
      </c>
      <c r="O17" s="173">
        <f t="shared" si="1"/>
        <v>2.2096419774831872</v>
      </c>
      <c r="P17" s="64">
        <f t="shared" si="8"/>
        <v>6.9897849847144838E-2</v>
      </c>
    </row>
    <row r="18" spans="1:16" ht="20.100000000000001" customHeight="1" x14ac:dyDescent="0.25">
      <c r="A18" s="13" t="s">
        <v>183</v>
      </c>
      <c r="B18" s="24">
        <v>2089.85</v>
      </c>
      <c r="C18" s="160">
        <v>3163.0299999999997</v>
      </c>
      <c r="D18" s="309">
        <f t="shared" si="2"/>
        <v>2.1431321221956019E-2</v>
      </c>
      <c r="E18" s="259">
        <f t="shared" si="3"/>
        <v>2.9324641281824198E-2</v>
      </c>
      <c r="F18" s="64">
        <f t="shared" si="4"/>
        <v>0.51352010909873913</v>
      </c>
      <c r="H18" s="24">
        <v>597.57099999999991</v>
      </c>
      <c r="I18" s="160">
        <v>734.03</v>
      </c>
      <c r="J18" s="309">
        <f t="shared" si="5"/>
        <v>2.5003330591871282E-2</v>
      </c>
      <c r="K18" s="259">
        <f t="shared" si="6"/>
        <v>2.7525537329778006E-2</v>
      </c>
      <c r="L18" s="64">
        <f t="shared" si="7"/>
        <v>0.22835612839311159</v>
      </c>
      <c r="N18" s="39">
        <f t="shared" si="0"/>
        <v>2.8593966074120147</v>
      </c>
      <c r="O18" s="173">
        <f t="shared" si="1"/>
        <v>2.3206545622393717</v>
      </c>
      <c r="P18" s="64">
        <f t="shared" si="8"/>
        <v>-0.18841109476598566</v>
      </c>
    </row>
    <row r="19" spans="1:16" ht="20.100000000000001" customHeight="1" x14ac:dyDescent="0.25">
      <c r="A19" s="13" t="s">
        <v>181</v>
      </c>
      <c r="B19" s="24">
        <v>4219.9600000000009</v>
      </c>
      <c r="C19" s="160">
        <v>3275.2400000000002</v>
      </c>
      <c r="D19" s="309">
        <f t="shared" si="2"/>
        <v>4.3275506999930879E-2</v>
      </c>
      <c r="E19" s="259">
        <f t="shared" si="3"/>
        <v>3.0364946937550989E-2</v>
      </c>
      <c r="F19" s="64">
        <f t="shared" si="4"/>
        <v>-0.2238694205632282</v>
      </c>
      <c r="H19" s="24">
        <v>835.33600000000001</v>
      </c>
      <c r="I19" s="160">
        <v>594.197</v>
      </c>
      <c r="J19" s="309">
        <f t="shared" si="5"/>
        <v>3.4951800143064829E-2</v>
      </c>
      <c r="K19" s="259">
        <f t="shared" si="6"/>
        <v>2.228191178118347E-2</v>
      </c>
      <c r="L19" s="64">
        <f t="shared" si="7"/>
        <v>-0.28867306090004502</v>
      </c>
      <c r="N19" s="39">
        <f t="shared" si="0"/>
        <v>1.9794879572318216</v>
      </c>
      <c r="O19" s="173">
        <f t="shared" si="1"/>
        <v>1.8142090350630793</v>
      </c>
      <c r="P19" s="64">
        <f t="shared" si="8"/>
        <v>-8.3495795751075727E-2</v>
      </c>
    </row>
    <row r="20" spans="1:16" ht="20.100000000000001" customHeight="1" x14ac:dyDescent="0.25">
      <c r="A20" s="13" t="s">
        <v>124</v>
      </c>
      <c r="B20" s="24">
        <v>1369.0399999999997</v>
      </c>
      <c r="C20" s="160">
        <v>2239.88</v>
      </c>
      <c r="D20" s="309">
        <f t="shared" si="2"/>
        <v>1.4039445895976586E-2</v>
      </c>
      <c r="E20" s="259">
        <f t="shared" si="3"/>
        <v>2.0766062134830336E-2</v>
      </c>
      <c r="F20" s="64">
        <f t="shared" si="4"/>
        <v>0.63609536609595085</v>
      </c>
      <c r="H20" s="24">
        <v>332.56799999999998</v>
      </c>
      <c r="I20" s="160">
        <v>582.27599999999995</v>
      </c>
      <c r="J20" s="309">
        <f t="shared" si="5"/>
        <v>1.3915179364924752E-2</v>
      </c>
      <c r="K20" s="259">
        <f t="shared" si="6"/>
        <v>2.1834883825230328E-2</v>
      </c>
      <c r="L20" s="64">
        <f t="shared" si="7"/>
        <v>0.75084794688605028</v>
      </c>
      <c r="N20" s="39">
        <f t="shared" si="0"/>
        <v>2.4292058668848249</v>
      </c>
      <c r="O20" s="173">
        <f t="shared" si="1"/>
        <v>2.5995856920906473</v>
      </c>
      <c r="P20" s="64">
        <f t="shared" si="8"/>
        <v>7.013807579195204E-2</v>
      </c>
    </row>
    <row r="21" spans="1:16" ht="20.100000000000001" customHeight="1" x14ac:dyDescent="0.25">
      <c r="A21" s="13" t="s">
        <v>189</v>
      </c>
      <c r="B21" s="24">
        <v>1775.4899999999998</v>
      </c>
      <c r="C21" s="160">
        <v>1834.0599999999997</v>
      </c>
      <c r="D21" s="309">
        <f t="shared" si="2"/>
        <v>1.8207573039390718E-2</v>
      </c>
      <c r="E21" s="259">
        <f t="shared" si="3"/>
        <v>1.7003680518155845E-2</v>
      </c>
      <c r="F21" s="64">
        <f t="shared" si="4"/>
        <v>3.2988076530985781E-2</v>
      </c>
      <c r="H21" s="24">
        <v>498.851</v>
      </c>
      <c r="I21" s="160">
        <v>529.74099999999999</v>
      </c>
      <c r="J21" s="309">
        <f t="shared" si="5"/>
        <v>2.0872727205780706E-2</v>
      </c>
      <c r="K21" s="259">
        <f t="shared" si="6"/>
        <v>1.9864863385166725E-2</v>
      </c>
      <c r="L21" s="64">
        <f t="shared" si="7"/>
        <v>6.192229743951598E-2</v>
      </c>
      <c r="N21" s="39">
        <f t="shared" si="0"/>
        <v>2.8096525466209332</v>
      </c>
      <c r="O21" s="173">
        <f t="shared" si="1"/>
        <v>2.8883515261223733</v>
      </c>
      <c r="P21" s="64">
        <f t="shared" si="8"/>
        <v>2.8010217703284525E-2</v>
      </c>
    </row>
    <row r="22" spans="1:16" ht="20.100000000000001" customHeight="1" x14ac:dyDescent="0.25">
      <c r="A22" s="13" t="s">
        <v>132</v>
      </c>
      <c r="B22" s="24">
        <v>1245.96</v>
      </c>
      <c r="C22" s="160">
        <v>1906.02</v>
      </c>
      <c r="D22" s="309">
        <f t="shared" si="2"/>
        <v>1.2777265827551416E-2</v>
      </c>
      <c r="E22" s="259">
        <f t="shared" si="3"/>
        <v>1.7670826004174023E-2</v>
      </c>
      <c r="F22" s="64">
        <f t="shared" si="4"/>
        <v>0.52976018491765375</v>
      </c>
      <c r="H22" s="24">
        <v>327.53100000000001</v>
      </c>
      <c r="I22" s="160">
        <v>450.14</v>
      </c>
      <c r="J22" s="309">
        <f t="shared" si="5"/>
        <v>1.3704423193371489E-2</v>
      </c>
      <c r="K22" s="259">
        <f t="shared" si="6"/>
        <v>1.6879889614356731E-2</v>
      </c>
      <c r="L22" s="64">
        <f t="shared" si="7"/>
        <v>0.37434319194213672</v>
      </c>
      <c r="N22" s="39">
        <f t="shared" si="0"/>
        <v>2.6287441009342194</v>
      </c>
      <c r="O22" s="173">
        <f t="shared" si="1"/>
        <v>2.3616751135874754</v>
      </c>
      <c r="P22" s="64">
        <f t="shared" si="8"/>
        <v>-0.10159565826579749</v>
      </c>
    </row>
    <row r="23" spans="1:16" ht="20.100000000000001" customHeight="1" x14ac:dyDescent="0.25">
      <c r="A23" s="13" t="s">
        <v>206</v>
      </c>
      <c r="B23" s="24">
        <v>37.090000000000003</v>
      </c>
      <c r="C23" s="160">
        <v>1829.4700000000003</v>
      </c>
      <c r="D23" s="309">
        <f t="shared" si="2"/>
        <v>3.8035634333677008E-4</v>
      </c>
      <c r="E23" s="259">
        <f t="shared" si="3"/>
        <v>1.6961126352218893E-2</v>
      </c>
      <c r="F23" s="64">
        <f t="shared" si="4"/>
        <v>48.325155028309524</v>
      </c>
      <c r="H23" s="24">
        <v>14.051</v>
      </c>
      <c r="I23" s="160">
        <v>387.714</v>
      </c>
      <c r="J23" s="309">
        <f t="shared" si="5"/>
        <v>5.8791641185128372E-4</v>
      </c>
      <c r="K23" s="259">
        <f t="shared" si="6"/>
        <v>1.4538964593105937E-2</v>
      </c>
      <c r="L23" s="64">
        <f t="shared" si="7"/>
        <v>26.593338552416199</v>
      </c>
      <c r="N23" s="39">
        <f t="shared" si="0"/>
        <v>3.7883526557023455</v>
      </c>
      <c r="O23" s="173">
        <f t="shared" si="1"/>
        <v>2.1192695152147887</v>
      </c>
      <c r="P23" s="64">
        <f t="shared" si="8"/>
        <v>-0.4405828316894419</v>
      </c>
    </row>
    <row r="24" spans="1:16" ht="20.100000000000001" customHeight="1" x14ac:dyDescent="0.25">
      <c r="A24" s="13" t="s">
        <v>126</v>
      </c>
      <c r="B24" s="24">
        <v>1491.22</v>
      </c>
      <c r="C24" s="160">
        <v>1359.8</v>
      </c>
      <c r="D24" s="309">
        <f t="shared" si="2"/>
        <v>1.5292396503387927E-2</v>
      </c>
      <c r="E24" s="259">
        <f t="shared" si="3"/>
        <v>1.2606787547074972E-2</v>
      </c>
      <c r="F24" s="64">
        <f t="shared" si="4"/>
        <v>-8.8129182816754109E-2</v>
      </c>
      <c r="H24" s="24">
        <v>358.57299999999998</v>
      </c>
      <c r="I24" s="160">
        <v>359.66699999999997</v>
      </c>
      <c r="J24" s="309">
        <f t="shared" si="5"/>
        <v>1.5003270339958033E-2</v>
      </c>
      <c r="K24" s="259">
        <f t="shared" si="6"/>
        <v>1.3487224547755904E-2</v>
      </c>
      <c r="L24" s="64">
        <f t="shared" si="7"/>
        <v>3.0509826450959613E-3</v>
      </c>
      <c r="N24" s="39">
        <f t="shared" si="0"/>
        <v>2.4045613658615093</v>
      </c>
      <c r="O24" s="173">
        <f t="shared" si="1"/>
        <v>2.6449992645977352</v>
      </c>
      <c r="P24" s="64">
        <f t="shared" si="8"/>
        <v>9.9992415311090016E-2</v>
      </c>
    </row>
    <row r="25" spans="1:16" ht="20.100000000000001" customHeight="1" x14ac:dyDescent="0.25">
      <c r="A25" s="13" t="s">
        <v>127</v>
      </c>
      <c r="B25" s="24">
        <v>600.98</v>
      </c>
      <c r="C25" s="160">
        <v>1594.11</v>
      </c>
      <c r="D25" s="309">
        <f t="shared" si="2"/>
        <v>6.1630238667708835E-3</v>
      </c>
      <c r="E25" s="259">
        <f t="shared" si="3"/>
        <v>1.4779089643085514E-2</v>
      </c>
      <c r="F25" s="64">
        <f t="shared" ref="F25:F27" si="9">(C25-B25)/B25</f>
        <v>1.6525175546607205</v>
      </c>
      <c r="H25" s="24">
        <v>102.23100000000001</v>
      </c>
      <c r="I25" s="160">
        <v>324.15899999999999</v>
      </c>
      <c r="J25" s="309">
        <f t="shared" si="5"/>
        <v>4.2775092662421599E-3</v>
      </c>
      <c r="K25" s="259">
        <f t="shared" si="6"/>
        <v>1.2155702975741468E-2</v>
      </c>
      <c r="L25" s="64">
        <f t="shared" ref="L25:L29" si="10">(I25-H25)/H25</f>
        <v>2.1708483728027699</v>
      </c>
      <c r="N25" s="39">
        <f t="shared" si="0"/>
        <v>1.7010715830809677</v>
      </c>
      <c r="O25" s="173">
        <f t="shared" si="1"/>
        <v>2.0334794963961085</v>
      </c>
      <c r="P25" s="64">
        <f t="shared" ref="P25:P29" si="11">(O25-N25)/N25</f>
        <v>0.19541089077103158</v>
      </c>
    </row>
    <row r="26" spans="1:16" ht="20.100000000000001" customHeight="1" x14ac:dyDescent="0.25">
      <c r="A26" s="13" t="s">
        <v>187</v>
      </c>
      <c r="B26" s="24">
        <v>923.86</v>
      </c>
      <c r="C26" s="160">
        <v>1152.98</v>
      </c>
      <c r="D26" s="309">
        <f t="shared" si="2"/>
        <v>9.4741442802671431E-3</v>
      </c>
      <c r="E26" s="259">
        <f t="shared" si="3"/>
        <v>1.0689346893680321E-2</v>
      </c>
      <c r="F26" s="64">
        <f t="shared" si="9"/>
        <v>0.24800294416902993</v>
      </c>
      <c r="H26" s="24">
        <v>274.61200000000002</v>
      </c>
      <c r="I26" s="160">
        <v>315.39499999999998</v>
      </c>
      <c r="J26" s="309">
        <f t="shared" si="5"/>
        <v>1.1490207223066311E-2</v>
      </c>
      <c r="K26" s="259">
        <f t="shared" si="6"/>
        <v>1.1827059992269164E-2</v>
      </c>
      <c r="L26" s="64">
        <f t="shared" si="10"/>
        <v>0.14851135420156422</v>
      </c>
      <c r="N26" s="39">
        <f t="shared" si="0"/>
        <v>2.972441711947698</v>
      </c>
      <c r="O26" s="173">
        <f t="shared" si="1"/>
        <v>2.7354767645579283</v>
      </c>
      <c r="P26" s="64">
        <f t="shared" si="11"/>
        <v>-7.9720637224707083E-2</v>
      </c>
    </row>
    <row r="27" spans="1:16" ht="20.100000000000001" customHeight="1" x14ac:dyDescent="0.25">
      <c r="A27" s="13" t="s">
        <v>188</v>
      </c>
      <c r="B27" s="24">
        <v>568.69999999999993</v>
      </c>
      <c r="C27" s="160">
        <v>846.17</v>
      </c>
      <c r="D27" s="309">
        <f t="shared" si="2"/>
        <v>5.831993865074713E-3</v>
      </c>
      <c r="E27" s="259">
        <f t="shared" si="3"/>
        <v>7.844892939188431E-3</v>
      </c>
      <c r="F27" s="64">
        <f t="shared" si="9"/>
        <v>0.48790223316335513</v>
      </c>
      <c r="H27" s="24">
        <v>165.12299999999999</v>
      </c>
      <c r="I27" s="160">
        <v>259.38400000000001</v>
      </c>
      <c r="J27" s="309">
        <f t="shared" si="5"/>
        <v>6.909011577405132E-3</v>
      </c>
      <c r="K27" s="259">
        <f t="shared" si="6"/>
        <v>9.726692335118645E-3</v>
      </c>
      <c r="L27" s="64">
        <f t="shared" si="10"/>
        <v>0.57085324273420435</v>
      </c>
      <c r="N27" s="39">
        <f t="shared" si="0"/>
        <v>2.9035167926850711</v>
      </c>
      <c r="O27" s="173">
        <f t="shared" si="1"/>
        <v>3.0653887516692868</v>
      </c>
      <c r="P27" s="64">
        <f t="shared" si="11"/>
        <v>5.5750309208483048E-2</v>
      </c>
    </row>
    <row r="28" spans="1:16" ht="20.100000000000001" customHeight="1" x14ac:dyDescent="0.25">
      <c r="A28" s="13" t="s">
        <v>193</v>
      </c>
      <c r="B28" s="24">
        <v>139.51</v>
      </c>
      <c r="C28" s="160">
        <v>921.38</v>
      </c>
      <c r="D28" s="309">
        <f t="shared" si="2"/>
        <v>1.4306690067110482E-3</v>
      </c>
      <c r="E28" s="259">
        <f t="shared" si="3"/>
        <v>8.5421693705868048E-3</v>
      </c>
      <c r="F28" s="64">
        <f t="shared" ref="F28:F29" si="12">(C28-B28)/B28</f>
        <v>5.6044011181994122</v>
      </c>
      <c r="H28" s="24">
        <v>37.259</v>
      </c>
      <c r="I28" s="160">
        <v>249.63900000000001</v>
      </c>
      <c r="J28" s="309">
        <f t="shared" si="5"/>
        <v>1.5589764137190932E-3</v>
      </c>
      <c r="K28" s="259">
        <f t="shared" si="6"/>
        <v>9.3612626370426985E-3</v>
      </c>
      <c r="L28" s="64">
        <f t="shared" si="10"/>
        <v>5.7000993048659385</v>
      </c>
      <c r="N28" s="39">
        <f t="shared" si="0"/>
        <v>2.6707046089886033</v>
      </c>
      <c r="O28" s="173">
        <f t="shared" si="1"/>
        <v>2.7094032863747857</v>
      </c>
      <c r="P28" s="64">
        <f t="shared" si="11"/>
        <v>1.4490062755700108E-2</v>
      </c>
    </row>
    <row r="29" spans="1:16" ht="20.100000000000001" customHeight="1" x14ac:dyDescent="0.25">
      <c r="A29" s="13" t="s">
        <v>205</v>
      </c>
      <c r="B29" s="24">
        <v>486.25</v>
      </c>
      <c r="C29" s="160">
        <v>1126.1799999999998</v>
      </c>
      <c r="D29" s="309">
        <f t="shared" si="2"/>
        <v>4.9864726866407231E-3</v>
      </c>
      <c r="E29" s="259">
        <f t="shared" si="3"/>
        <v>1.0440882482545146E-2</v>
      </c>
      <c r="F29" s="64">
        <f t="shared" si="12"/>
        <v>1.3160514138817478</v>
      </c>
      <c r="H29" s="24">
        <v>106.48599999999999</v>
      </c>
      <c r="I29" s="160">
        <v>202.18799999999999</v>
      </c>
      <c r="J29" s="309">
        <f t="shared" si="5"/>
        <v>4.4555453015725421E-3</v>
      </c>
      <c r="K29" s="259">
        <f t="shared" si="6"/>
        <v>7.5818881266884949E-3</v>
      </c>
      <c r="L29" s="64">
        <f t="shared" si="10"/>
        <v>0.89872847134834632</v>
      </c>
      <c r="N29" s="39">
        <f t="shared" si="0"/>
        <v>2.1899434447300772</v>
      </c>
      <c r="O29" s="173">
        <f t="shared" si="1"/>
        <v>1.7953435507645317</v>
      </c>
      <c r="P29" s="64">
        <f t="shared" si="11"/>
        <v>-0.18018725319830448</v>
      </c>
    </row>
    <row r="30" spans="1:16" ht="20.100000000000001" customHeight="1" x14ac:dyDescent="0.25">
      <c r="A30" s="13" t="s">
        <v>203</v>
      </c>
      <c r="B30" s="24">
        <v>813.23</v>
      </c>
      <c r="C30" s="160">
        <v>823.56</v>
      </c>
      <c r="D30" s="309">
        <f t="shared" si="2"/>
        <v>8.3396384225333381E-3</v>
      </c>
      <c r="E30" s="259">
        <f t="shared" si="3"/>
        <v>7.6352742699434201E-3</v>
      </c>
      <c r="F30" s="64">
        <f t="shared" ref="F30" si="13">(C30-B30)/B30</f>
        <v>1.270243350589615E-2</v>
      </c>
      <c r="H30" s="24">
        <v>177.05500000000001</v>
      </c>
      <c r="I30" s="160">
        <v>183.56</v>
      </c>
      <c r="J30" s="309">
        <f t="shared" si="5"/>
        <v>7.4082656252458211E-3</v>
      </c>
      <c r="K30" s="259">
        <f t="shared" si="6"/>
        <v>6.8833530404125874E-3</v>
      </c>
      <c r="L30" s="64">
        <f t="shared" ref="L30" si="14">(I30-H30)/H30</f>
        <v>3.6739996046426228E-2</v>
      </c>
      <c r="N30" s="39">
        <f t="shared" si="0"/>
        <v>2.1771823469375207</v>
      </c>
      <c r="O30" s="173">
        <f t="shared" si="1"/>
        <v>2.2288600709116522</v>
      </c>
      <c r="P30" s="64">
        <f t="shared" ref="P30" si="15">(O30-N30)/N30</f>
        <v>2.3736056856616852E-2</v>
      </c>
    </row>
    <row r="31" spans="1:16" ht="20.100000000000001" customHeight="1" x14ac:dyDescent="0.25">
      <c r="A31" s="13" t="s">
        <v>128</v>
      </c>
      <c r="B31" s="24">
        <v>1090.73</v>
      </c>
      <c r="C31" s="160">
        <v>650.03</v>
      </c>
      <c r="D31" s="309">
        <f t="shared" si="2"/>
        <v>1.1185388901798737E-2</v>
      </c>
      <c r="E31" s="259">
        <f t="shared" si="3"/>
        <v>6.0264672078431704E-3</v>
      </c>
      <c r="F31" s="64">
        <f t="shared" ref="F31:F32" si="16">(C31-B31)/B31</f>
        <v>-0.40404133011836113</v>
      </c>
      <c r="H31" s="24">
        <v>285.88900000000001</v>
      </c>
      <c r="I31" s="160">
        <v>174.29499999999996</v>
      </c>
      <c r="J31" s="309">
        <f t="shared" si="5"/>
        <v>1.1962055018699853E-2</v>
      </c>
      <c r="K31" s="259">
        <f t="shared" si="6"/>
        <v>6.5359229580448444E-3</v>
      </c>
      <c r="L31" s="64">
        <f t="shared" ref="L31:L32" si="17">(I31-H31)/H31</f>
        <v>-0.3903403069023294</v>
      </c>
      <c r="N31" s="39">
        <f t="shared" si="0"/>
        <v>2.6210794605447729</v>
      </c>
      <c r="O31" s="173">
        <f t="shared" si="1"/>
        <v>2.6813377844099495</v>
      </c>
      <c r="P31" s="64">
        <f t="shared" ref="P31:P32" si="18">(O31-N31)/N31</f>
        <v>2.2989888239653877E-2</v>
      </c>
    </row>
    <row r="32" spans="1:16" ht="20.100000000000001" customHeight="1" thickBot="1" x14ac:dyDescent="0.3">
      <c r="A32" s="13" t="s">
        <v>17</v>
      </c>
      <c r="B32" s="24">
        <f>B33-SUM(B7:B31)</f>
        <v>5818.2500000000291</v>
      </c>
      <c r="C32" s="160">
        <f>C33-SUM(C7:C31)</f>
        <v>5495.809999999954</v>
      </c>
      <c r="D32" s="309">
        <f t="shared" si="2"/>
        <v>5.9665901715264848E-2</v>
      </c>
      <c r="E32" s="259">
        <f t="shared" si="3"/>
        <v>5.0951984901521932E-2</v>
      </c>
      <c r="F32" s="64">
        <f t="shared" si="16"/>
        <v>-5.5418725561822452E-2</v>
      </c>
      <c r="H32" s="24">
        <f>H33-SUM(H7:H31)</f>
        <v>1505.8739999999998</v>
      </c>
      <c r="I32" s="160">
        <f>I33-SUM(I7:I31)</f>
        <v>1503.1870000000054</v>
      </c>
      <c r="J32" s="309">
        <f t="shared" si="5"/>
        <v>6.3008187230812029E-2</v>
      </c>
      <c r="K32" s="259">
        <f t="shared" si="6"/>
        <v>5.6368309036602268E-2</v>
      </c>
      <c r="L32" s="64">
        <f t="shared" si="17"/>
        <v>-1.7843458350396127E-3</v>
      </c>
      <c r="N32" s="39">
        <f t="shared" si="0"/>
        <v>2.5881906071413092</v>
      </c>
      <c r="O32" s="173">
        <f t="shared" si="1"/>
        <v>2.7351509604590003</v>
      </c>
      <c r="P32" s="64">
        <f t="shared" si="18"/>
        <v>5.6781116859090507E-2</v>
      </c>
    </row>
    <row r="33" spans="1:16" ht="26.25" customHeight="1" thickBot="1" x14ac:dyDescent="0.3">
      <c r="A33" s="17" t="s">
        <v>18</v>
      </c>
      <c r="B33" s="22">
        <v>97513.820000000022</v>
      </c>
      <c r="C33" s="165">
        <v>107862.52999999996</v>
      </c>
      <c r="D33" s="305">
        <f>SUM(D7:D32)</f>
        <v>1.0000000000000002</v>
      </c>
      <c r="E33" s="306">
        <f>SUM(E7:E32)</f>
        <v>1</v>
      </c>
      <c r="F33" s="69">
        <f t="shared" si="4"/>
        <v>0.10612557276496738</v>
      </c>
      <c r="G33" s="2"/>
      <c r="H33" s="22">
        <v>23899.655999999995</v>
      </c>
      <c r="I33" s="165">
        <v>26667.236000000001</v>
      </c>
      <c r="J33" s="305">
        <f>SUM(J7:J32)</f>
        <v>1</v>
      </c>
      <c r="K33" s="306">
        <f>SUM(K7:K32)</f>
        <v>1</v>
      </c>
      <c r="L33" s="69">
        <f t="shared" si="7"/>
        <v>0.11579999310450351</v>
      </c>
      <c r="N33" s="34">
        <f t="shared" si="0"/>
        <v>2.4508993699559705</v>
      </c>
      <c r="O33" s="166">
        <f t="shared" si="1"/>
        <v>2.4723354810980247</v>
      </c>
      <c r="P33" s="69">
        <f t="shared" si="8"/>
        <v>8.7462224703412968E-3</v>
      </c>
    </row>
    <row r="35" spans="1:16" ht="15.75" thickBot="1" x14ac:dyDescent="0.3"/>
    <row r="36" spans="1:16" x14ac:dyDescent="0.25">
      <c r="A36" s="462" t="s">
        <v>2</v>
      </c>
      <c r="B36" s="455" t="s">
        <v>1</v>
      </c>
      <c r="C36" s="446"/>
      <c r="D36" s="455" t="s">
        <v>105</v>
      </c>
      <c r="E36" s="446"/>
      <c r="F36" s="148" t="s">
        <v>0</v>
      </c>
      <c r="H36" s="465" t="s">
        <v>19</v>
      </c>
      <c r="I36" s="466"/>
      <c r="J36" s="455" t="s">
        <v>105</v>
      </c>
      <c r="K36" s="451"/>
      <c r="L36" s="148" t="s">
        <v>0</v>
      </c>
      <c r="N36" s="445" t="s">
        <v>22</v>
      </c>
      <c r="O36" s="446"/>
      <c r="P36" s="148" t="s">
        <v>0</v>
      </c>
    </row>
    <row r="37" spans="1:16" x14ac:dyDescent="0.25">
      <c r="A37" s="463"/>
      <c r="B37" s="456" t="str">
        <f>B5</f>
        <v>jan-fev</v>
      </c>
      <c r="C37" s="448"/>
      <c r="D37" s="456" t="str">
        <f>B5</f>
        <v>jan-fev</v>
      </c>
      <c r="E37" s="448"/>
      <c r="F37" s="149" t="str">
        <f>F5</f>
        <v>2022/2021</v>
      </c>
      <c r="H37" s="443" t="str">
        <f>B5</f>
        <v>jan-fev</v>
      </c>
      <c r="I37" s="448"/>
      <c r="J37" s="456" t="str">
        <f>B5</f>
        <v>jan-fev</v>
      </c>
      <c r="K37" s="444"/>
      <c r="L37" s="149" t="str">
        <f>L5</f>
        <v>2022/2021</v>
      </c>
      <c r="N37" s="443" t="str">
        <f>B5</f>
        <v>jan-fev</v>
      </c>
      <c r="O37" s="444"/>
      <c r="P37" s="149" t="str">
        <f>P5</f>
        <v>2022/2021</v>
      </c>
    </row>
    <row r="38" spans="1:16" ht="19.5" customHeight="1" thickBot="1" x14ac:dyDescent="0.3">
      <c r="A38" s="464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185</v>
      </c>
      <c r="B39" s="45">
        <v>8266.3700000000008</v>
      </c>
      <c r="C39" s="167">
        <v>10449.780000000001</v>
      </c>
      <c r="D39" s="309">
        <f t="shared" ref="D39:D61" si="19">B39/$B$62</f>
        <v>0.24444349160631754</v>
      </c>
      <c r="E39" s="308">
        <f t="shared" ref="E39:E61" si="20">C39/$C$62</f>
        <v>0.2347097421642356</v>
      </c>
      <c r="F39" s="64">
        <f>(C39-B39)/B39</f>
        <v>0.26413165633766689</v>
      </c>
      <c r="H39" s="45">
        <v>1919.9189999999999</v>
      </c>
      <c r="I39" s="167">
        <v>2473.4780000000001</v>
      </c>
      <c r="J39" s="309">
        <f t="shared" ref="J39:J61" si="21">H39/$H$62</f>
        <v>0.2334879932246709</v>
      </c>
      <c r="K39" s="308">
        <f t="shared" ref="K39:K61" si="22">I39/$I$62</f>
        <v>0.2393108328516759</v>
      </c>
      <c r="L39" s="64">
        <f>(I39-H39)/H39</f>
        <v>0.28832414284144292</v>
      </c>
      <c r="N39" s="39">
        <f t="shared" ref="N39:N62" si="23">(H39/B39)*10</f>
        <v>2.3225660114415394</v>
      </c>
      <c r="O39" s="172">
        <f t="shared" ref="O39:O62" si="24">(I39/C39)*10</f>
        <v>2.3670144251840708</v>
      </c>
      <c r="P39" s="73">
        <f t="shared" si="8"/>
        <v>1.9137632051604743E-2</v>
      </c>
    </row>
    <row r="40" spans="1:16" ht="20.100000000000001" customHeight="1" x14ac:dyDescent="0.25">
      <c r="A40" s="44" t="s">
        <v>186</v>
      </c>
      <c r="B40" s="24">
        <v>8652.92</v>
      </c>
      <c r="C40" s="160">
        <v>10390.56</v>
      </c>
      <c r="D40" s="309">
        <f t="shared" si="19"/>
        <v>0.25587409919833459</v>
      </c>
      <c r="E40" s="259">
        <f t="shared" si="20"/>
        <v>0.23337961742180408</v>
      </c>
      <c r="F40" s="64">
        <f t="shared" ref="F40:F62" si="25">(C40-B40)/B40</f>
        <v>0.20081544727097897</v>
      </c>
      <c r="H40" s="24">
        <v>2044.0069999999998</v>
      </c>
      <c r="I40" s="160">
        <v>2319.8959999999997</v>
      </c>
      <c r="J40" s="309">
        <f t="shared" si="21"/>
        <v>0.24857876429535822</v>
      </c>
      <c r="K40" s="259">
        <f t="shared" si="22"/>
        <v>0.22445166032981553</v>
      </c>
      <c r="L40" s="64">
        <f t="shared" ref="L40:L62" si="26">(I40-H40)/H40</f>
        <v>0.13497458668194381</v>
      </c>
      <c r="N40" s="39">
        <f t="shared" si="23"/>
        <v>2.3622164540987316</v>
      </c>
      <c r="O40" s="173">
        <f t="shared" si="24"/>
        <v>2.2326958316009913</v>
      </c>
      <c r="P40" s="64">
        <f t="shared" si="8"/>
        <v>-5.4830124594639228E-2</v>
      </c>
    </row>
    <row r="41" spans="1:16" ht="20.100000000000001" customHeight="1" x14ac:dyDescent="0.25">
      <c r="A41" s="44" t="s">
        <v>190</v>
      </c>
      <c r="B41" s="24">
        <v>2438.84</v>
      </c>
      <c r="C41" s="160">
        <v>5266.82</v>
      </c>
      <c r="D41" s="309">
        <f t="shared" si="19"/>
        <v>7.2118543577066055E-2</v>
      </c>
      <c r="E41" s="259">
        <f t="shared" si="20"/>
        <v>0.1182966497118063</v>
      </c>
      <c r="F41" s="64">
        <f t="shared" si="25"/>
        <v>1.1595594626953796</v>
      </c>
      <c r="H41" s="24">
        <v>435.32400000000001</v>
      </c>
      <c r="I41" s="160">
        <v>1028.4450000000002</v>
      </c>
      <c r="J41" s="309">
        <f t="shared" si="21"/>
        <v>5.2941258023144019E-2</v>
      </c>
      <c r="K41" s="259">
        <f t="shared" si="22"/>
        <v>9.9502817284868456E-2</v>
      </c>
      <c r="L41" s="64">
        <f t="shared" si="26"/>
        <v>1.3624817377401661</v>
      </c>
      <c r="N41" s="39">
        <f t="shared" si="23"/>
        <v>1.7849633432287482</v>
      </c>
      <c r="O41" s="173">
        <f t="shared" si="24"/>
        <v>1.9526868205102894</v>
      </c>
      <c r="P41" s="64">
        <f t="shared" si="8"/>
        <v>9.3964662029503085E-2</v>
      </c>
    </row>
    <row r="42" spans="1:16" ht="20.100000000000001" customHeight="1" x14ac:dyDescent="0.25">
      <c r="A42" s="44" t="s">
        <v>182</v>
      </c>
      <c r="B42" s="24">
        <v>1781.8299999999997</v>
      </c>
      <c r="C42" s="160">
        <v>3263.87</v>
      </c>
      <c r="D42" s="309">
        <f t="shared" si="19"/>
        <v>5.2690207025439785E-2</v>
      </c>
      <c r="E42" s="259">
        <f t="shared" si="20"/>
        <v>7.3308920011481926E-2</v>
      </c>
      <c r="F42" s="64">
        <f t="shared" si="25"/>
        <v>0.83175162613717379</v>
      </c>
      <c r="H42" s="24">
        <v>583.53500000000008</v>
      </c>
      <c r="I42" s="160">
        <v>782.09399999999994</v>
      </c>
      <c r="J42" s="309">
        <f t="shared" si="21"/>
        <v>7.0965710598394183E-2</v>
      </c>
      <c r="K42" s="259">
        <f t="shared" si="22"/>
        <v>7.5668175139741931E-2</v>
      </c>
      <c r="L42" s="64">
        <f t="shared" si="26"/>
        <v>0.34026922121209496</v>
      </c>
      <c r="N42" s="39">
        <f t="shared" si="23"/>
        <v>3.2749196051250689</v>
      </c>
      <c r="O42" s="173">
        <f t="shared" si="24"/>
        <v>2.3962167610842342</v>
      </c>
      <c r="P42" s="64">
        <f t="shared" si="8"/>
        <v>-0.26831279847777428</v>
      </c>
    </row>
    <row r="43" spans="1:16" ht="20.100000000000001" customHeight="1" x14ac:dyDescent="0.25">
      <c r="A43" s="44" t="s">
        <v>184</v>
      </c>
      <c r="B43" s="24">
        <v>2059.5</v>
      </c>
      <c r="C43" s="160">
        <v>2831.03</v>
      </c>
      <c r="D43" s="309">
        <f t="shared" si="19"/>
        <v>6.0901141730071474E-2</v>
      </c>
      <c r="E43" s="259">
        <f t="shared" si="20"/>
        <v>6.3587015359099996E-2</v>
      </c>
      <c r="F43" s="64">
        <f t="shared" si="25"/>
        <v>0.37462005341102217</v>
      </c>
      <c r="H43" s="24">
        <v>598.779</v>
      </c>
      <c r="I43" s="160">
        <v>767.21399999999994</v>
      </c>
      <c r="J43" s="309">
        <f t="shared" si="21"/>
        <v>7.2819586188310664E-2</v>
      </c>
      <c r="K43" s="259">
        <f t="shared" si="22"/>
        <v>7.4228524092579615E-2</v>
      </c>
      <c r="L43" s="64">
        <f t="shared" si="26"/>
        <v>0.28129744029099207</v>
      </c>
      <c r="N43" s="39">
        <f t="shared" si="23"/>
        <v>2.9073998543335762</v>
      </c>
      <c r="O43" s="173">
        <f t="shared" si="24"/>
        <v>2.7100172022196869</v>
      </c>
      <c r="P43" s="64">
        <f t="shared" ref="P43:P50" si="27">(O43-N43)/N43</f>
        <v>-6.7889750981339522E-2</v>
      </c>
    </row>
    <row r="44" spans="1:16" ht="20.100000000000001" customHeight="1" x14ac:dyDescent="0.25">
      <c r="A44" s="44" t="s">
        <v>183</v>
      </c>
      <c r="B44" s="24">
        <v>2089.85</v>
      </c>
      <c r="C44" s="160">
        <v>3163.0299999999997</v>
      </c>
      <c r="D44" s="309">
        <f t="shared" si="19"/>
        <v>6.1798616676178621E-2</v>
      </c>
      <c r="E44" s="259">
        <f t="shared" si="20"/>
        <v>7.1043979467294238E-2</v>
      </c>
      <c r="F44" s="64">
        <f t="shared" ref="F44:F55" si="28">(C44-B44)/B44</f>
        <v>0.51352010909873913</v>
      </c>
      <c r="H44" s="24">
        <v>597.57099999999991</v>
      </c>
      <c r="I44" s="160">
        <v>734.03</v>
      </c>
      <c r="J44" s="309">
        <f t="shared" si="21"/>
        <v>7.2672677128180818E-2</v>
      </c>
      <c r="K44" s="259">
        <f t="shared" si="22"/>
        <v>7.101794745621981E-2</v>
      </c>
      <c r="L44" s="64">
        <f t="shared" ref="L44:L55" si="29">(I44-H44)/H44</f>
        <v>0.22835612839311159</v>
      </c>
      <c r="N44" s="39">
        <f t="shared" si="23"/>
        <v>2.8593966074120147</v>
      </c>
      <c r="O44" s="173">
        <f t="shared" si="24"/>
        <v>2.3206545622393717</v>
      </c>
      <c r="P44" s="64">
        <f t="shared" si="27"/>
        <v>-0.18841109476598566</v>
      </c>
    </row>
    <row r="45" spans="1:16" ht="20.100000000000001" customHeight="1" x14ac:dyDescent="0.25">
      <c r="A45" s="44" t="s">
        <v>181</v>
      </c>
      <c r="B45" s="24">
        <v>4219.9600000000009</v>
      </c>
      <c r="C45" s="160">
        <v>3275.2400000000002</v>
      </c>
      <c r="D45" s="309">
        <f t="shared" si="19"/>
        <v>0.12478775530722626</v>
      </c>
      <c r="E45" s="259">
        <f t="shared" si="20"/>
        <v>7.3564298571452316E-2</v>
      </c>
      <c r="F45" s="64">
        <f t="shared" si="28"/>
        <v>-0.2238694205632282</v>
      </c>
      <c r="H45" s="24">
        <v>835.33600000000001</v>
      </c>
      <c r="I45" s="160">
        <v>594.197</v>
      </c>
      <c r="J45" s="309">
        <f t="shared" si="21"/>
        <v>0.10158810153361872</v>
      </c>
      <c r="K45" s="259">
        <f t="shared" si="22"/>
        <v>5.7489000891848344E-2</v>
      </c>
      <c r="L45" s="64">
        <f t="shared" si="29"/>
        <v>-0.28867306090004502</v>
      </c>
      <c r="N45" s="39">
        <f t="shared" si="23"/>
        <v>1.9794879572318216</v>
      </c>
      <c r="O45" s="173">
        <f t="shared" si="24"/>
        <v>1.8142090350630793</v>
      </c>
      <c r="P45" s="64">
        <f t="shared" si="27"/>
        <v>-8.3495795751075727E-2</v>
      </c>
    </row>
    <row r="46" spans="1:16" ht="20.100000000000001" customHeight="1" x14ac:dyDescent="0.25">
      <c r="A46" s="44" t="s">
        <v>189</v>
      </c>
      <c r="B46" s="24">
        <v>1775.4899999999998</v>
      </c>
      <c r="C46" s="160">
        <v>1834.0599999999997</v>
      </c>
      <c r="D46" s="309">
        <f t="shared" si="19"/>
        <v>5.2502727909844421E-2</v>
      </c>
      <c r="E46" s="259">
        <f t="shared" si="20"/>
        <v>4.119433612130953E-2</v>
      </c>
      <c r="F46" s="64">
        <f t="shared" si="28"/>
        <v>3.2988076530985781E-2</v>
      </c>
      <c r="H46" s="24">
        <v>498.851</v>
      </c>
      <c r="I46" s="160">
        <v>529.74099999999999</v>
      </c>
      <c r="J46" s="309">
        <f t="shared" si="21"/>
        <v>6.0666996320219921E-2</v>
      </c>
      <c r="K46" s="259">
        <f t="shared" si="22"/>
        <v>5.1252835038629665E-2</v>
      </c>
      <c r="L46" s="64">
        <f t="shared" si="29"/>
        <v>6.192229743951598E-2</v>
      </c>
      <c r="N46" s="39">
        <f t="shared" si="23"/>
        <v>2.8096525466209332</v>
      </c>
      <c r="O46" s="173">
        <f t="shared" si="24"/>
        <v>2.8883515261223733</v>
      </c>
      <c r="P46" s="64">
        <f t="shared" si="27"/>
        <v>2.8010217703284525E-2</v>
      </c>
    </row>
    <row r="47" spans="1:16" ht="20.100000000000001" customHeight="1" x14ac:dyDescent="0.25">
      <c r="A47" s="44" t="s">
        <v>187</v>
      </c>
      <c r="B47" s="24">
        <v>923.86</v>
      </c>
      <c r="C47" s="160">
        <v>1152.98</v>
      </c>
      <c r="D47" s="309">
        <f t="shared" si="19"/>
        <v>2.7319314784532086E-2</v>
      </c>
      <c r="E47" s="259">
        <f t="shared" si="20"/>
        <v>2.5896778546583791E-2</v>
      </c>
      <c r="F47" s="64">
        <f t="shared" si="28"/>
        <v>0.24800294416902993</v>
      </c>
      <c r="H47" s="24">
        <v>274.61200000000002</v>
      </c>
      <c r="I47" s="160">
        <v>315.39499999999998</v>
      </c>
      <c r="J47" s="309">
        <f t="shared" si="21"/>
        <v>3.3396515579778803E-2</v>
      </c>
      <c r="K47" s="259">
        <f t="shared" si="22"/>
        <v>3.0514700404553553E-2</v>
      </c>
      <c r="L47" s="64">
        <f t="shared" si="29"/>
        <v>0.14851135420156422</v>
      </c>
      <c r="N47" s="39">
        <f t="shared" si="23"/>
        <v>2.972441711947698</v>
      </c>
      <c r="O47" s="173">
        <f t="shared" si="24"/>
        <v>2.7354767645579283</v>
      </c>
      <c r="P47" s="64">
        <f t="shared" si="27"/>
        <v>-7.9720637224707083E-2</v>
      </c>
    </row>
    <row r="48" spans="1:16" ht="20.100000000000001" customHeight="1" x14ac:dyDescent="0.25">
      <c r="A48" s="44" t="s">
        <v>188</v>
      </c>
      <c r="B48" s="24">
        <v>568.69999999999993</v>
      </c>
      <c r="C48" s="160">
        <v>846.17</v>
      </c>
      <c r="D48" s="309">
        <f t="shared" si="19"/>
        <v>1.6816935810581034E-2</v>
      </c>
      <c r="E48" s="259">
        <f t="shared" si="20"/>
        <v>1.9005600359731135E-2</v>
      </c>
      <c r="F48" s="64">
        <f t="shared" si="28"/>
        <v>0.48790223316335513</v>
      </c>
      <c r="H48" s="24">
        <v>165.12299999999999</v>
      </c>
      <c r="I48" s="160">
        <v>259.38400000000001</v>
      </c>
      <c r="J48" s="309">
        <f t="shared" si="21"/>
        <v>2.0081179417067767E-2</v>
      </c>
      <c r="K48" s="259">
        <f t="shared" si="22"/>
        <v>2.5095594571044943E-2</v>
      </c>
      <c r="L48" s="64">
        <f t="shared" si="29"/>
        <v>0.57085324273420435</v>
      </c>
      <c r="N48" s="39">
        <f t="shared" si="23"/>
        <v>2.9035167926850711</v>
      </c>
      <c r="O48" s="173">
        <f t="shared" si="24"/>
        <v>3.0653887516692868</v>
      </c>
      <c r="P48" s="64">
        <f t="shared" si="27"/>
        <v>5.5750309208483048E-2</v>
      </c>
    </row>
    <row r="49" spans="1:16" ht="20.100000000000001" customHeight="1" x14ac:dyDescent="0.25">
      <c r="A49" s="44" t="s">
        <v>193</v>
      </c>
      <c r="B49" s="24">
        <v>139.51</v>
      </c>
      <c r="C49" s="160">
        <v>921.38</v>
      </c>
      <c r="D49" s="309">
        <f t="shared" si="19"/>
        <v>4.125427668250678E-3</v>
      </c>
      <c r="E49" s="259">
        <f t="shared" si="20"/>
        <v>2.0694872259060325E-2</v>
      </c>
      <c r="F49" s="64">
        <f t="shared" si="28"/>
        <v>5.6044011181994122</v>
      </c>
      <c r="H49" s="24">
        <v>37.259</v>
      </c>
      <c r="I49" s="160">
        <v>249.63900000000001</v>
      </c>
      <c r="J49" s="309">
        <f t="shared" si="21"/>
        <v>4.5311959200143408E-3</v>
      </c>
      <c r="K49" s="259">
        <f t="shared" si="22"/>
        <v>2.4152758586193014E-2</v>
      </c>
      <c r="L49" s="64">
        <f t="shared" si="29"/>
        <v>5.7000993048659385</v>
      </c>
      <c r="N49" s="39">
        <f t="shared" ref="N49" si="30">(H49/B49)*10</f>
        <v>2.6707046089886033</v>
      </c>
      <c r="O49" s="173">
        <f t="shared" ref="O49" si="31">(I49/C49)*10</f>
        <v>2.7094032863747857</v>
      </c>
      <c r="P49" s="64">
        <f t="shared" ref="P49" si="32">(O49-N49)/N49</f>
        <v>1.4490062755700108E-2</v>
      </c>
    </row>
    <row r="50" spans="1:16" ht="20.100000000000001" customHeight="1" x14ac:dyDescent="0.25">
      <c r="A50" s="44" t="s">
        <v>194</v>
      </c>
      <c r="B50" s="24">
        <v>270.76</v>
      </c>
      <c r="C50" s="160">
        <v>342.95</v>
      </c>
      <c r="D50" s="309">
        <f t="shared" si="19"/>
        <v>8.0066002111357868E-3</v>
      </c>
      <c r="E50" s="259">
        <f t="shared" si="20"/>
        <v>7.7029091593530767E-3</v>
      </c>
      <c r="F50" s="64">
        <f t="shared" si="28"/>
        <v>0.26661988476879894</v>
      </c>
      <c r="H50" s="24">
        <v>79.882000000000005</v>
      </c>
      <c r="I50" s="160">
        <v>105.99199999999999</v>
      </c>
      <c r="J50" s="309">
        <f t="shared" si="21"/>
        <v>9.7147264414661049E-3</v>
      </c>
      <c r="K50" s="259">
        <f t="shared" si="22"/>
        <v>1.025480469024379E-2</v>
      </c>
      <c r="L50" s="64">
        <f t="shared" si="29"/>
        <v>0.32685711424350899</v>
      </c>
      <c r="N50" s="39">
        <f t="shared" si="23"/>
        <v>2.9502880780026599</v>
      </c>
      <c r="O50" s="173">
        <f t="shared" si="24"/>
        <v>3.0905962968362735</v>
      </c>
      <c r="P50" s="64">
        <f t="shared" si="27"/>
        <v>4.7557463923523689E-2</v>
      </c>
    </row>
    <row r="51" spans="1:16" ht="20.100000000000001" customHeight="1" x14ac:dyDescent="0.25">
      <c r="A51" s="44" t="s">
        <v>199</v>
      </c>
      <c r="B51" s="24">
        <v>9.09</v>
      </c>
      <c r="C51" s="160">
        <v>202.10999999999996</v>
      </c>
      <c r="D51" s="309">
        <f t="shared" si="19"/>
        <v>2.6879892125581436E-4</v>
      </c>
      <c r="E51" s="259">
        <f t="shared" si="20"/>
        <v>4.5395392045395836E-3</v>
      </c>
      <c r="F51" s="64">
        <f t="shared" si="28"/>
        <v>21.234323432343231</v>
      </c>
      <c r="H51" s="24">
        <v>3.387</v>
      </c>
      <c r="I51" s="160">
        <v>44.796999999999997</v>
      </c>
      <c r="J51" s="309">
        <f t="shared" si="21"/>
        <v>4.1190479028123601E-4</v>
      </c>
      <c r="K51" s="259">
        <f t="shared" si="22"/>
        <v>4.3341430080463721E-3</v>
      </c>
      <c r="L51" s="64">
        <f t="shared" si="29"/>
        <v>12.226158842633598</v>
      </c>
      <c r="N51" s="39">
        <f t="shared" ref="N51" si="33">(H51/B51)*10</f>
        <v>3.726072607260726</v>
      </c>
      <c r="O51" s="173">
        <f t="shared" ref="O51" si="34">(I51/C51)*10</f>
        <v>2.2164662807382123</v>
      </c>
      <c r="P51" s="64">
        <f t="shared" ref="P51" si="35">(O51-N51)/N51</f>
        <v>-0.40514678205165783</v>
      </c>
    </row>
    <row r="52" spans="1:16" ht="20.100000000000001" customHeight="1" x14ac:dyDescent="0.25">
      <c r="A52" s="44" t="s">
        <v>198</v>
      </c>
      <c r="B52" s="24">
        <v>367.64000000000004</v>
      </c>
      <c r="C52" s="160">
        <v>201.18</v>
      </c>
      <c r="D52" s="309">
        <f t="shared" si="19"/>
        <v>1.0871423037457383E-2</v>
      </c>
      <c r="E52" s="259">
        <f t="shared" si="20"/>
        <v>4.5186507207425342E-3</v>
      </c>
      <c r="F52" s="64">
        <f t="shared" si="28"/>
        <v>-0.4527798933739528</v>
      </c>
      <c r="H52" s="24">
        <v>71.966000000000008</v>
      </c>
      <c r="I52" s="160">
        <v>44.653999999999996</v>
      </c>
      <c r="J52" s="309">
        <f t="shared" si="21"/>
        <v>8.7520342891583801E-3</v>
      </c>
      <c r="K52" s="259">
        <f t="shared" si="22"/>
        <v>4.3203076518807662E-3</v>
      </c>
      <c r="L52" s="64">
        <f t="shared" si="29"/>
        <v>-0.37951254759191855</v>
      </c>
      <c r="N52" s="39">
        <f t="shared" ref="N52:N53" si="36">(H52/B52)*10</f>
        <v>1.9575127842454576</v>
      </c>
      <c r="O52" s="173">
        <f t="shared" ref="O52:O53" si="37">(I52/C52)*10</f>
        <v>2.2196043344268812</v>
      </c>
      <c r="P52" s="64">
        <f t="shared" ref="P52:P53" si="38">(O52-N52)/N52</f>
        <v>0.13389008352374535</v>
      </c>
    </row>
    <row r="53" spans="1:16" ht="20.100000000000001" customHeight="1" x14ac:dyDescent="0.25">
      <c r="A53" s="44" t="s">
        <v>200</v>
      </c>
      <c r="B53" s="24">
        <v>117.14000000000001</v>
      </c>
      <c r="C53" s="160">
        <v>161.52000000000001</v>
      </c>
      <c r="D53" s="309">
        <f t="shared" si="19"/>
        <v>3.4639280127509459E-3</v>
      </c>
      <c r="E53" s="259">
        <f t="shared" si="20"/>
        <v>3.627857960107039E-3</v>
      </c>
      <c r="F53" s="64">
        <f t="shared" si="28"/>
        <v>0.37886289909509979</v>
      </c>
      <c r="H53" s="24">
        <v>29.317</v>
      </c>
      <c r="I53" s="160">
        <v>32.692999999999998</v>
      </c>
      <c r="J53" s="309">
        <f t="shared" si="21"/>
        <v>3.5653418177369342E-3</v>
      </c>
      <c r="K53" s="259">
        <f t="shared" si="22"/>
        <v>3.1630720218331593E-3</v>
      </c>
      <c r="L53" s="64">
        <f t="shared" si="29"/>
        <v>0.11515502950506525</v>
      </c>
      <c r="N53" s="39">
        <f t="shared" si="36"/>
        <v>2.5027317739457056</v>
      </c>
      <c r="O53" s="173">
        <f t="shared" si="37"/>
        <v>2.0240837048043585</v>
      </c>
      <c r="P53" s="64">
        <f t="shared" si="38"/>
        <v>-0.19125024668014259</v>
      </c>
    </row>
    <row r="54" spans="1:16" ht="20.100000000000001" customHeight="1" x14ac:dyDescent="0.25">
      <c r="A54" s="44" t="s">
        <v>195</v>
      </c>
      <c r="B54" s="24">
        <v>35.000000000000007</v>
      </c>
      <c r="C54" s="160">
        <v>105.38999999999999</v>
      </c>
      <c r="D54" s="309">
        <f t="shared" si="19"/>
        <v>1.0349793447693625E-3</v>
      </c>
      <c r="E54" s="259">
        <f t="shared" si="20"/>
        <v>2.3671368896463645E-3</v>
      </c>
      <c r="F54" s="64">
        <f t="shared" si="28"/>
        <v>2.0111428571428562</v>
      </c>
      <c r="H54" s="24">
        <v>9.7509999999999994</v>
      </c>
      <c r="I54" s="160">
        <v>24.911000000000001</v>
      </c>
      <c r="J54" s="309">
        <f t="shared" si="21"/>
        <v>1.1858528520910341E-3</v>
      </c>
      <c r="K54" s="259">
        <f t="shared" si="22"/>
        <v>2.4101577443454516E-3</v>
      </c>
      <c r="L54" s="64">
        <f t="shared" si="29"/>
        <v>1.5547123371961853</v>
      </c>
      <c r="N54" s="39">
        <f t="shared" ref="N54" si="39">(H54/B54)*10</f>
        <v>2.7859999999999991</v>
      </c>
      <c r="O54" s="173">
        <f t="shared" ref="O54" si="40">(I54/C54)*10</f>
        <v>2.363696745421767</v>
      </c>
      <c r="P54" s="64">
        <f t="shared" ref="P54" si="41">(O54-N54)/N54</f>
        <v>-0.15158049338773591</v>
      </c>
    </row>
    <row r="55" spans="1:16" ht="20.100000000000001" customHeight="1" x14ac:dyDescent="0.25">
      <c r="A55" s="44" t="s">
        <v>197</v>
      </c>
      <c r="B55" s="24">
        <v>8.49</v>
      </c>
      <c r="C55" s="160">
        <v>59.499999999999993</v>
      </c>
      <c r="D55" s="309">
        <f t="shared" si="19"/>
        <v>2.510564182026253E-4</v>
      </c>
      <c r="E55" s="259">
        <f t="shared" si="20"/>
        <v>1.3364137483058989E-3</v>
      </c>
      <c r="F55" s="64">
        <f t="shared" si="28"/>
        <v>6.0082449941107177</v>
      </c>
      <c r="H55" s="24">
        <v>5.9870000000000001</v>
      </c>
      <c r="I55" s="160">
        <v>10.657</v>
      </c>
      <c r="J55" s="309">
        <f t="shared" si="21"/>
        <v>7.2809978724941253E-4</v>
      </c>
      <c r="K55" s="259">
        <f t="shared" si="22"/>
        <v>1.0310726619360713E-3</v>
      </c>
      <c r="L55" s="64">
        <f t="shared" si="29"/>
        <v>0.78002338399866378</v>
      </c>
      <c r="N55" s="39">
        <f t="shared" ref="N55" si="42">(H55/B55)*10</f>
        <v>7.0518256772673737</v>
      </c>
      <c r="O55" s="173">
        <f t="shared" ref="O55" si="43">(I55/C55)*10</f>
        <v>1.7910924369747903</v>
      </c>
      <c r="P55" s="64">
        <f t="shared" ref="P55" si="44">(O55-N55)/N55</f>
        <v>-0.74601010873699736</v>
      </c>
    </row>
    <row r="56" spans="1:16" ht="20.100000000000001" customHeight="1" x14ac:dyDescent="0.25">
      <c r="A56" s="44" t="s">
        <v>131</v>
      </c>
      <c r="B56" s="24">
        <v>22.54</v>
      </c>
      <c r="C56" s="160">
        <v>26.109999999999996</v>
      </c>
      <c r="D56" s="309">
        <f t="shared" si="19"/>
        <v>6.6652669803146929E-4</v>
      </c>
      <c r="E56" s="259">
        <f t="shared" si="20"/>
        <v>5.864497977860003E-4</v>
      </c>
      <c r="F56" s="64">
        <f t="shared" ref="F56:F59" si="45">(C56-B56)/B56</f>
        <v>0.15838509316770172</v>
      </c>
      <c r="H56" s="24">
        <v>4.9939999999999998</v>
      </c>
      <c r="I56" s="160">
        <v>6.270999999999999</v>
      </c>
      <c r="J56" s="309">
        <f t="shared" si="21"/>
        <v>6.0733762109964351E-4</v>
      </c>
      <c r="K56" s="259">
        <f t="shared" si="22"/>
        <v>6.0672390569589023E-4</v>
      </c>
      <c r="L56" s="64">
        <f t="shared" ref="L56:L59" si="46">(I56-H56)/H56</f>
        <v>0.25570684821786127</v>
      </c>
      <c r="N56" s="39">
        <f t="shared" si="23"/>
        <v>2.2156166814551908</v>
      </c>
      <c r="O56" s="173">
        <f t="shared" si="24"/>
        <v>2.4017617770968975</v>
      </c>
      <c r="P56" s="64">
        <f t="shared" ref="P56" si="47">(O56-N56)/N56</f>
        <v>8.4015027147858842E-2</v>
      </c>
    </row>
    <row r="57" spans="1:16" ht="20.100000000000001" customHeight="1" x14ac:dyDescent="0.25">
      <c r="A57" s="44" t="s">
        <v>196</v>
      </c>
      <c r="B57" s="24">
        <v>51.230000000000004</v>
      </c>
      <c r="C57" s="160">
        <v>12.11</v>
      </c>
      <c r="D57" s="309">
        <f t="shared" si="19"/>
        <v>1.5149140523581267E-3</v>
      </c>
      <c r="E57" s="259">
        <f t="shared" si="20"/>
        <v>2.7199950406696534E-4</v>
      </c>
      <c r="F57" s="64">
        <f t="shared" si="45"/>
        <v>-0.76361506929533485</v>
      </c>
      <c r="H57" s="24">
        <v>19.449000000000002</v>
      </c>
      <c r="I57" s="160">
        <v>4.2379999999999995</v>
      </c>
      <c r="J57" s="309">
        <f t="shared" si="21"/>
        <v>2.3652601907823323E-3</v>
      </c>
      <c r="K57" s="259">
        <f t="shared" si="22"/>
        <v>4.1002964636249132E-4</v>
      </c>
      <c r="L57" s="64">
        <f t="shared" si="46"/>
        <v>-0.78209676590056043</v>
      </c>
      <c r="N57" s="39">
        <f t="shared" ref="N57:N59" si="48">(H57/B57)*10</f>
        <v>3.7964083544797971</v>
      </c>
      <c r="O57" s="173">
        <f t="shared" ref="O57:O59" si="49">(I57/C57)*10</f>
        <v>3.4995871180842277</v>
      </c>
      <c r="P57" s="64">
        <f t="shared" ref="P57:P59" si="50">(O57-N57)/N57</f>
        <v>-7.818474955290769E-2</v>
      </c>
    </row>
    <row r="58" spans="1:16" ht="20.100000000000001" customHeight="1" x14ac:dyDescent="0.25">
      <c r="A58" s="44" t="s">
        <v>214</v>
      </c>
      <c r="B58" s="24"/>
      <c r="C58" s="160">
        <v>4.9000000000000004</v>
      </c>
      <c r="D58" s="309">
        <f t="shared" si="19"/>
        <v>0</v>
      </c>
      <c r="E58" s="259">
        <f t="shared" si="20"/>
        <v>1.1005760280166228E-4</v>
      </c>
      <c r="F58" s="64"/>
      <c r="H58" s="24"/>
      <c r="I58" s="160">
        <v>2.536</v>
      </c>
      <c r="J58" s="309">
        <f t="shared" si="21"/>
        <v>0</v>
      </c>
      <c r="K58" s="259">
        <f t="shared" si="22"/>
        <v>2.4535988276906044E-4</v>
      </c>
      <c r="L58" s="64"/>
      <c r="N58" s="39"/>
      <c r="O58" s="173">
        <f t="shared" si="49"/>
        <v>5.1755102040816325</v>
      </c>
      <c r="P58" s="64"/>
    </row>
    <row r="59" spans="1:16" ht="20.100000000000001" customHeight="1" x14ac:dyDescent="0.25">
      <c r="A59" s="44" t="s">
        <v>222</v>
      </c>
      <c r="B59" s="24">
        <v>0.05</v>
      </c>
      <c r="C59" s="160">
        <v>4.7</v>
      </c>
      <c r="D59" s="309">
        <f t="shared" si="19"/>
        <v>1.4785419210990891E-6</v>
      </c>
      <c r="E59" s="259">
        <f t="shared" si="20"/>
        <v>1.055654557485332E-4</v>
      </c>
      <c r="F59" s="64">
        <f t="shared" si="45"/>
        <v>93</v>
      </c>
      <c r="H59" s="24">
        <v>4.7E-2</v>
      </c>
      <c r="I59" s="160">
        <v>2.3109999999999999</v>
      </c>
      <c r="J59" s="309">
        <f t="shared" si="21"/>
        <v>5.7158326375016511E-6</v>
      </c>
      <c r="K59" s="259">
        <f t="shared" si="22"/>
        <v>2.2359096572527548E-4</v>
      </c>
      <c r="L59" s="64">
        <f t="shared" si="46"/>
        <v>48.170212765957444</v>
      </c>
      <c r="N59" s="39">
        <f t="shared" si="48"/>
        <v>9.3999999999999986</v>
      </c>
      <c r="O59" s="173">
        <f t="shared" si="49"/>
        <v>4.9170212765957446</v>
      </c>
      <c r="P59" s="64">
        <f t="shared" si="50"/>
        <v>-0.47691263014938878</v>
      </c>
    </row>
    <row r="60" spans="1:16" ht="20.100000000000001" customHeight="1" x14ac:dyDescent="0.25">
      <c r="A60" s="44" t="s">
        <v>216</v>
      </c>
      <c r="B60" s="24">
        <v>8.3800000000000008</v>
      </c>
      <c r="C60" s="160">
        <v>4.7300000000000004</v>
      </c>
      <c r="D60" s="309">
        <f t="shared" si="19"/>
        <v>2.4780362597620734E-4</v>
      </c>
      <c r="E60" s="259">
        <f t="shared" si="20"/>
        <v>1.0623927780650257E-4</v>
      </c>
      <c r="F60" s="64">
        <f t="shared" ref="F60:F61" si="51">(C60-B60)/B60</f>
        <v>-0.43556085918854415</v>
      </c>
      <c r="H60" s="24">
        <v>2.1029999999999998</v>
      </c>
      <c r="I60" s="160">
        <v>1.837</v>
      </c>
      <c r="J60" s="309">
        <f t="shared" si="21"/>
        <v>2.5575310716310576E-4</v>
      </c>
      <c r="K60" s="259">
        <f t="shared" si="22"/>
        <v>1.7773111381970191E-4</v>
      </c>
      <c r="L60" s="64">
        <f t="shared" ref="L60:L61" si="52">(I60-H60)/H60</f>
        <v>-0.12648597242035178</v>
      </c>
      <c r="N60" s="39">
        <f t="shared" ref="N60:N61" si="53">(H60/B60)*10</f>
        <v>2.5095465393794747</v>
      </c>
      <c r="O60" s="173"/>
      <c r="P60" s="64">
        <f t="shared" ref="P60:P61" si="54">(O60-N60)/N60</f>
        <v>-1</v>
      </c>
    </row>
    <row r="61" spans="1:16" ht="20.100000000000001" customHeight="1" thickBot="1" x14ac:dyDescent="0.3">
      <c r="A61" s="13" t="s">
        <v>17</v>
      </c>
      <c r="B61" s="24">
        <f>B62-SUM(B39:B60)</f>
        <v>9.9500000000043656</v>
      </c>
      <c r="C61" s="160">
        <f>C62-SUM(C39:C60)</f>
        <v>2.0200000000113505</v>
      </c>
      <c r="D61" s="309">
        <f t="shared" si="19"/>
        <v>2.9422984229884782E-4</v>
      </c>
      <c r="E61" s="259">
        <f t="shared" si="20"/>
        <v>4.5370685236858576E-5</v>
      </c>
      <c r="F61" s="64">
        <f t="shared" si="51"/>
        <v>-0.79698492462206394</v>
      </c>
      <c r="H61" s="24">
        <f>H62-SUM(H39:H60)</f>
        <v>5.5750000000007276</v>
      </c>
      <c r="I61" s="160">
        <f>I62-SUM(I39:I60)</f>
        <v>1.4280000000017026</v>
      </c>
      <c r="J61" s="309">
        <f t="shared" si="21"/>
        <v>6.7799504157608223E-4</v>
      </c>
      <c r="K61" s="259">
        <f t="shared" si="22"/>
        <v>1.3816006017138645E-4</v>
      </c>
      <c r="L61" s="64">
        <f t="shared" si="52"/>
        <v>-0.74385650224188049</v>
      </c>
      <c r="N61" s="39">
        <f t="shared" si="53"/>
        <v>5.6030150753751577</v>
      </c>
      <c r="O61" s="173">
        <f t="shared" ref="O61" si="55">(I61/C61)*10</f>
        <v>7.0693069306617753</v>
      </c>
      <c r="P61" s="64">
        <f t="shared" si="54"/>
        <v>0.26169693201984467</v>
      </c>
    </row>
    <row r="62" spans="1:16" ht="26.25" customHeight="1" thickBot="1" x14ac:dyDescent="0.3">
      <c r="A62" s="17" t="s">
        <v>18</v>
      </c>
      <c r="B62" s="46">
        <v>33817.1</v>
      </c>
      <c r="C62" s="171">
        <v>44522.14</v>
      </c>
      <c r="D62" s="315">
        <f>SUM(D39:D61)</f>
        <v>1.0000000000000002</v>
      </c>
      <c r="E62" s="316">
        <f>SUM(E39:E61)</f>
        <v>1.0000000000000004</v>
      </c>
      <c r="F62" s="69">
        <f t="shared" si="25"/>
        <v>0.31655700814085186</v>
      </c>
      <c r="G62" s="2"/>
      <c r="H62" s="46">
        <v>8222.7739999999994</v>
      </c>
      <c r="I62" s="171">
        <v>10335.838</v>
      </c>
      <c r="J62" s="315">
        <f>SUM(J39:J61)</f>
        <v>1.0000000000000002</v>
      </c>
      <c r="K62" s="316">
        <f>SUM(K39:K61)</f>
        <v>1.0000000000000002</v>
      </c>
      <c r="L62" s="69">
        <f t="shared" si="26"/>
        <v>0.25697702502829345</v>
      </c>
      <c r="M62" s="2"/>
      <c r="N62" s="34">
        <f t="shared" si="23"/>
        <v>2.4315432133447281</v>
      </c>
      <c r="O62" s="166">
        <f t="shared" si="24"/>
        <v>2.3215052106659742</v>
      </c>
      <c r="P62" s="69">
        <f t="shared" si="8"/>
        <v>-4.5254389095306408E-2</v>
      </c>
    </row>
    <row r="64" spans="1:16" ht="15.75" thickBot="1" x14ac:dyDescent="0.3"/>
    <row r="65" spans="1:16" x14ac:dyDescent="0.25">
      <c r="A65" s="462" t="s">
        <v>15</v>
      </c>
      <c r="B65" s="455" t="s">
        <v>1</v>
      </c>
      <c r="C65" s="446"/>
      <c r="D65" s="455" t="s">
        <v>105</v>
      </c>
      <c r="E65" s="446"/>
      <c r="F65" s="148" t="s">
        <v>0</v>
      </c>
      <c r="H65" s="465" t="s">
        <v>19</v>
      </c>
      <c r="I65" s="466"/>
      <c r="J65" s="455" t="s">
        <v>105</v>
      </c>
      <c r="K65" s="451"/>
      <c r="L65" s="148" t="s">
        <v>0</v>
      </c>
      <c r="N65" s="445" t="s">
        <v>22</v>
      </c>
      <c r="O65" s="446"/>
      <c r="P65" s="148" t="s">
        <v>0</v>
      </c>
    </row>
    <row r="66" spans="1:16" x14ac:dyDescent="0.25">
      <c r="A66" s="463"/>
      <c r="B66" s="456" t="str">
        <f>B5</f>
        <v>jan-fev</v>
      </c>
      <c r="C66" s="448"/>
      <c r="D66" s="456" t="str">
        <f>B5</f>
        <v>jan-fev</v>
      </c>
      <c r="E66" s="448"/>
      <c r="F66" s="149" t="str">
        <f>F37</f>
        <v>2022/2021</v>
      </c>
      <c r="H66" s="443" t="str">
        <f>B5</f>
        <v>jan-fev</v>
      </c>
      <c r="I66" s="448"/>
      <c r="J66" s="456" t="str">
        <f>B5</f>
        <v>jan-fev</v>
      </c>
      <c r="K66" s="444"/>
      <c r="L66" s="149" t="str">
        <f>L37</f>
        <v>2022/2021</v>
      </c>
      <c r="N66" s="443" t="str">
        <f>B5</f>
        <v>jan-fev</v>
      </c>
      <c r="O66" s="444"/>
      <c r="P66" s="149" t="str">
        <f>P37</f>
        <v>2022/2021</v>
      </c>
    </row>
    <row r="67" spans="1:16" ht="19.5" customHeight="1" thickBot="1" x14ac:dyDescent="0.3">
      <c r="A67" s="464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/>
    </row>
    <row r="68" spans="1:16" ht="20.100000000000001" customHeight="1" x14ac:dyDescent="0.25">
      <c r="A68" s="44" t="s">
        <v>121</v>
      </c>
      <c r="B68" s="45">
        <v>14105.57</v>
      </c>
      <c r="C68" s="167">
        <v>11699.16</v>
      </c>
      <c r="D68" s="309">
        <f>B68/$B$96</f>
        <v>0.22144892233069452</v>
      </c>
      <c r="E68" s="308">
        <f>C68/$C$96</f>
        <v>0.18470299914477945</v>
      </c>
      <c r="F68" s="73">
        <f t="shared" ref="F68:F76" si="56">(C68-B68)/B68</f>
        <v>-0.17059998284365679</v>
      </c>
      <c r="H68" s="24">
        <v>3393.3499999999995</v>
      </c>
      <c r="I68" s="167">
        <v>2892.5240000000003</v>
      </c>
      <c r="J68" s="323">
        <f>H68/$H$96</f>
        <v>0.21645567020278644</v>
      </c>
      <c r="K68" s="308">
        <f>I68/$I$96</f>
        <v>0.17711429235880483</v>
      </c>
      <c r="L68" s="73">
        <f t="shared" ref="L68:L76" si="57">(I68-H68)/H68</f>
        <v>-0.14759043423165874</v>
      </c>
      <c r="N68" s="48">
        <f t="shared" ref="N68:N96" si="58">(H68/B68)*10</f>
        <v>2.4056808764197402</v>
      </c>
      <c r="O68" s="169">
        <f t="shared" ref="O68:O96" si="59">(I68/C68)*10</f>
        <v>2.4724202421370425</v>
      </c>
      <c r="P68" s="73">
        <f t="shared" si="8"/>
        <v>2.7742401900216845E-2</v>
      </c>
    </row>
    <row r="69" spans="1:16" ht="20.100000000000001" customHeight="1" x14ac:dyDescent="0.25">
      <c r="A69" s="44" t="s">
        <v>120</v>
      </c>
      <c r="B69" s="24">
        <v>8633.5500000000011</v>
      </c>
      <c r="C69" s="160">
        <v>10690.650000000001</v>
      </c>
      <c r="D69" s="309">
        <f t="shared" ref="D69:D95" si="60">B69/$B$96</f>
        <v>0.13554151610946372</v>
      </c>
      <c r="E69" s="259">
        <f t="shared" ref="E69:E95" si="61">C69/$C$96</f>
        <v>0.16878093109309872</v>
      </c>
      <c r="F69" s="64">
        <f t="shared" si="56"/>
        <v>0.23826815157148568</v>
      </c>
      <c r="H69" s="24">
        <v>2054.9459999999999</v>
      </c>
      <c r="I69" s="160">
        <v>2624.9999999999995</v>
      </c>
      <c r="J69" s="324">
        <f t="shared" ref="J69:J95" si="62">H69/$H$96</f>
        <v>0.13108129537493488</v>
      </c>
      <c r="K69" s="259">
        <f t="shared" ref="K69:K96" si="63">I69/$I$96</f>
        <v>0.16073333097387008</v>
      </c>
      <c r="L69" s="64">
        <f t="shared" si="57"/>
        <v>0.27740582964223859</v>
      </c>
      <c r="N69" s="47">
        <f t="shared" si="58"/>
        <v>2.3801865976336498</v>
      </c>
      <c r="O69" s="163">
        <f t="shared" si="59"/>
        <v>2.4554166491279754</v>
      </c>
      <c r="P69" s="64">
        <f t="shared" si="8"/>
        <v>3.1606787286811183E-2</v>
      </c>
    </row>
    <row r="70" spans="1:16" ht="20.100000000000001" customHeight="1" x14ac:dyDescent="0.25">
      <c r="A70" s="44" t="s">
        <v>119</v>
      </c>
      <c r="B70" s="24">
        <v>13723.99</v>
      </c>
      <c r="C70" s="160">
        <v>9808.4500000000007</v>
      </c>
      <c r="D70" s="309">
        <f t="shared" si="60"/>
        <v>0.21545834699180738</v>
      </c>
      <c r="E70" s="259">
        <f t="shared" si="61"/>
        <v>0.1548530092725984</v>
      </c>
      <c r="F70" s="64">
        <f t="shared" si="56"/>
        <v>-0.28530624111501096</v>
      </c>
      <c r="H70" s="24">
        <v>3286.9510000000005</v>
      </c>
      <c r="I70" s="160">
        <v>2426.451</v>
      </c>
      <c r="J70" s="324">
        <f t="shared" si="62"/>
        <v>0.20966867008375772</v>
      </c>
      <c r="K70" s="259">
        <f t="shared" si="63"/>
        <v>0.14857582920947737</v>
      </c>
      <c r="L70" s="64">
        <f t="shared" si="57"/>
        <v>-0.26179276782647515</v>
      </c>
      <c r="N70" s="47">
        <f t="shared" si="58"/>
        <v>2.3950403636260305</v>
      </c>
      <c r="O70" s="163">
        <f t="shared" si="59"/>
        <v>2.4738373545259442</v>
      </c>
      <c r="P70" s="64">
        <f t="shared" si="8"/>
        <v>3.2900068030844005E-2</v>
      </c>
    </row>
    <row r="71" spans="1:16" ht="20.100000000000001" customHeight="1" x14ac:dyDescent="0.25">
      <c r="A71" s="44" t="s">
        <v>122</v>
      </c>
      <c r="B71" s="24">
        <v>6337.8499999999995</v>
      </c>
      <c r="C71" s="160">
        <v>7450.49</v>
      </c>
      <c r="D71" s="309">
        <f t="shared" si="60"/>
        <v>9.9500413836065629E-2</v>
      </c>
      <c r="E71" s="259">
        <f t="shared" si="61"/>
        <v>0.11762620975336587</v>
      </c>
      <c r="F71" s="64">
        <f t="shared" si="56"/>
        <v>0.17555480170720361</v>
      </c>
      <c r="H71" s="24">
        <v>1790.702</v>
      </c>
      <c r="I71" s="160">
        <v>2275.3509999999997</v>
      </c>
      <c r="J71" s="324">
        <f t="shared" si="62"/>
        <v>0.11422564767662344</v>
      </c>
      <c r="K71" s="259">
        <f t="shared" si="63"/>
        <v>0.1393237125198957</v>
      </c>
      <c r="L71" s="64">
        <f t="shared" si="57"/>
        <v>0.27064748908528591</v>
      </c>
      <c r="N71" s="47">
        <f t="shared" si="58"/>
        <v>2.825409247615517</v>
      </c>
      <c r="O71" s="163">
        <f t="shared" si="59"/>
        <v>3.0539615515221143</v>
      </c>
      <c r="P71" s="64">
        <f t="shared" si="8"/>
        <v>8.0891751911508866E-2</v>
      </c>
    </row>
    <row r="72" spans="1:16" ht="20.100000000000001" customHeight="1" x14ac:dyDescent="0.25">
      <c r="A72" s="44" t="s">
        <v>123</v>
      </c>
      <c r="B72" s="24">
        <v>3843.06</v>
      </c>
      <c r="C72" s="160">
        <v>4330.8100000000004</v>
      </c>
      <c r="D72" s="309">
        <f t="shared" si="60"/>
        <v>6.0333718910487055E-2</v>
      </c>
      <c r="E72" s="259">
        <f t="shared" si="61"/>
        <v>6.8373592268692995E-2</v>
      </c>
      <c r="F72" s="64">
        <f t="shared" si="56"/>
        <v>0.12691709210889252</v>
      </c>
      <c r="H72" s="24">
        <v>1140.4459999999999</v>
      </c>
      <c r="I72" s="160">
        <v>1461.9699999999998</v>
      </c>
      <c r="J72" s="324">
        <f t="shared" si="62"/>
        <v>7.2746991397906788E-2</v>
      </c>
      <c r="K72" s="259">
        <f t="shared" si="63"/>
        <v>8.9518974431950032E-2</v>
      </c>
      <c r="L72" s="64">
        <f t="shared" si="57"/>
        <v>0.28192829822718474</v>
      </c>
      <c r="N72" s="47">
        <f t="shared" si="58"/>
        <v>2.9675466945611046</v>
      </c>
      <c r="O72" s="163">
        <f t="shared" si="59"/>
        <v>3.3757426439857663</v>
      </c>
      <c r="P72" s="64">
        <f t="shared" ref="P72:P76" si="64">(O72-N72)/N72</f>
        <v>0.13755333662408745</v>
      </c>
    </row>
    <row r="73" spans="1:16" ht="20.100000000000001" customHeight="1" x14ac:dyDescent="0.25">
      <c r="A73" s="44" t="s">
        <v>125</v>
      </c>
      <c r="B73" s="24">
        <v>5000.22</v>
      </c>
      <c r="C73" s="160">
        <v>3463.19</v>
      </c>
      <c r="D73" s="309">
        <f t="shared" si="60"/>
        <v>7.8500431419388617E-2</v>
      </c>
      <c r="E73" s="259">
        <f t="shared" si="61"/>
        <v>5.4675855327066966E-2</v>
      </c>
      <c r="F73" s="64">
        <f t="shared" si="56"/>
        <v>-0.30739247473111186</v>
      </c>
      <c r="H73" s="24">
        <v>1032.6869999999999</v>
      </c>
      <c r="I73" s="160">
        <v>765.24099999999987</v>
      </c>
      <c r="J73" s="324">
        <f t="shared" si="62"/>
        <v>6.5873239334199224E-2</v>
      </c>
      <c r="K73" s="259">
        <f t="shared" si="63"/>
        <v>4.6857041877247735E-2</v>
      </c>
      <c r="L73" s="64">
        <f t="shared" si="57"/>
        <v>-0.25898069792686462</v>
      </c>
      <c r="N73" s="47">
        <f t="shared" ref="N73" si="65">(H73/B73)*10</f>
        <v>2.0652831275423877</v>
      </c>
      <c r="O73" s="163">
        <f t="shared" ref="O73" si="66">(I73/C73)*10</f>
        <v>2.2096419774831872</v>
      </c>
      <c r="P73" s="64">
        <f t="shared" ref="P73" si="67">(O73-N73)/N73</f>
        <v>6.9897849847144838E-2</v>
      </c>
    </row>
    <row r="74" spans="1:16" ht="20.100000000000001" customHeight="1" x14ac:dyDescent="0.25">
      <c r="A74" s="44" t="s">
        <v>124</v>
      </c>
      <c r="B74" s="24">
        <v>1369.0399999999997</v>
      </c>
      <c r="C74" s="160">
        <v>2239.88</v>
      </c>
      <c r="D74" s="309">
        <f t="shared" si="60"/>
        <v>2.1493100429661047E-2</v>
      </c>
      <c r="E74" s="259">
        <f t="shared" si="61"/>
        <v>3.5362586179213604E-2</v>
      </c>
      <c r="F74" s="64">
        <f t="shared" si="56"/>
        <v>0.63609536609595085</v>
      </c>
      <c r="H74" s="24">
        <v>332.56799999999998</v>
      </c>
      <c r="I74" s="160">
        <v>582.27599999999995</v>
      </c>
      <c r="J74" s="324">
        <f t="shared" si="62"/>
        <v>2.1213912307307025E-2</v>
      </c>
      <c r="K74" s="259">
        <f t="shared" si="63"/>
        <v>3.5653775629006165E-2</v>
      </c>
      <c r="L74" s="64">
        <f t="shared" si="57"/>
        <v>0.75084794688605028</v>
      </c>
      <c r="N74" s="47">
        <f t="shared" si="58"/>
        <v>2.4292058668848249</v>
      </c>
      <c r="O74" s="163">
        <f t="shared" si="59"/>
        <v>2.5995856920906473</v>
      </c>
      <c r="P74" s="64">
        <f t="shared" si="64"/>
        <v>7.013807579195204E-2</v>
      </c>
    </row>
    <row r="75" spans="1:16" ht="20.100000000000001" customHeight="1" x14ac:dyDescent="0.25">
      <c r="A75" s="44" t="s">
        <v>132</v>
      </c>
      <c r="B75" s="24">
        <v>1245.96</v>
      </c>
      <c r="C75" s="160">
        <v>1906.02</v>
      </c>
      <c r="D75" s="309">
        <f t="shared" si="60"/>
        <v>1.9560818830231756E-2</v>
      </c>
      <c r="E75" s="259">
        <f t="shared" si="61"/>
        <v>3.0091699782713678E-2</v>
      </c>
      <c r="F75" s="64">
        <f t="shared" si="56"/>
        <v>0.52976018491765375</v>
      </c>
      <c r="H75" s="24">
        <v>327.53100000000001</v>
      </c>
      <c r="I75" s="160">
        <v>450.14</v>
      </c>
      <c r="J75" s="324">
        <f t="shared" si="62"/>
        <v>2.08926111710224E-2</v>
      </c>
      <c r="K75" s="259">
        <f t="shared" si="63"/>
        <v>2.7562857754124908E-2</v>
      </c>
      <c r="L75" s="64">
        <f t="shared" si="57"/>
        <v>0.37434319194213672</v>
      </c>
      <c r="N75" s="47">
        <f t="shared" si="58"/>
        <v>2.6287441009342194</v>
      </c>
      <c r="O75" s="163">
        <f t="shared" si="59"/>
        <v>2.3616751135874754</v>
      </c>
      <c r="P75" s="64">
        <f t="shared" si="64"/>
        <v>-0.10159565826579749</v>
      </c>
    </row>
    <row r="76" spans="1:16" ht="20.100000000000001" customHeight="1" x14ac:dyDescent="0.25">
      <c r="A76" s="44" t="s">
        <v>206</v>
      </c>
      <c r="B76" s="24">
        <v>37.090000000000003</v>
      </c>
      <c r="C76" s="160">
        <v>1829.4700000000003</v>
      </c>
      <c r="D76" s="309">
        <f t="shared" si="60"/>
        <v>5.8229057948352753E-4</v>
      </c>
      <c r="E76" s="259">
        <f t="shared" si="61"/>
        <v>2.888315023005068E-2</v>
      </c>
      <c r="F76" s="64">
        <f t="shared" si="56"/>
        <v>48.325155028309524</v>
      </c>
      <c r="H76" s="24">
        <v>14.051</v>
      </c>
      <c r="I76" s="160">
        <v>387.714</v>
      </c>
      <c r="J76" s="324">
        <f t="shared" si="62"/>
        <v>8.9628792256011105E-4</v>
      </c>
      <c r="K76" s="259">
        <f t="shared" si="63"/>
        <v>2.3740404832458314E-2</v>
      </c>
      <c r="L76" s="64">
        <f t="shared" si="57"/>
        <v>26.593338552416199</v>
      </c>
      <c r="N76" s="47">
        <f t="shared" si="58"/>
        <v>3.7883526557023455</v>
      </c>
      <c r="O76" s="163">
        <f t="shared" si="59"/>
        <v>2.1192695152147887</v>
      </c>
      <c r="P76" s="64">
        <f t="shared" si="64"/>
        <v>-0.4405828316894419</v>
      </c>
    </row>
    <row r="77" spans="1:16" ht="20.100000000000001" customHeight="1" x14ac:dyDescent="0.25">
      <c r="A77" s="44" t="s">
        <v>126</v>
      </c>
      <c r="B77" s="24">
        <v>1491.22</v>
      </c>
      <c r="C77" s="160">
        <v>1359.8</v>
      </c>
      <c r="D77" s="309">
        <f t="shared" si="60"/>
        <v>2.3411252573130918E-2</v>
      </c>
      <c r="E77" s="259">
        <f t="shared" si="61"/>
        <v>2.1468134313666204E-2</v>
      </c>
      <c r="F77" s="64">
        <f t="shared" ref="F77:F80" si="68">(C77-B77)/B77</f>
        <v>-8.8129182816754109E-2</v>
      </c>
      <c r="H77" s="24">
        <v>358.57299999999998</v>
      </c>
      <c r="I77" s="160">
        <v>359.66699999999997</v>
      </c>
      <c r="J77" s="324">
        <f t="shared" si="62"/>
        <v>2.2872724308315898E-2</v>
      </c>
      <c r="K77" s="259">
        <f t="shared" si="63"/>
        <v>2.2023038076715785E-2</v>
      </c>
      <c r="L77" s="64">
        <f t="shared" ref="L77:L80" si="69">(I77-H77)/H77</f>
        <v>3.0509826450959613E-3</v>
      </c>
      <c r="N77" s="47">
        <f t="shared" si="58"/>
        <v>2.4045613658615093</v>
      </c>
      <c r="O77" s="163">
        <f t="shared" si="59"/>
        <v>2.6449992645977352</v>
      </c>
      <c r="P77" s="64">
        <f t="shared" ref="P77:P80" si="70">(O77-N77)/N77</f>
        <v>9.9992415311090016E-2</v>
      </c>
    </row>
    <row r="78" spans="1:16" ht="20.100000000000001" customHeight="1" x14ac:dyDescent="0.25">
      <c r="A78" s="44" t="s">
        <v>127</v>
      </c>
      <c r="B78" s="24">
        <v>600.98</v>
      </c>
      <c r="C78" s="160">
        <v>1594.11</v>
      </c>
      <c r="D78" s="309">
        <f t="shared" si="60"/>
        <v>9.4350227138854225E-3</v>
      </c>
      <c r="E78" s="259">
        <f t="shared" si="61"/>
        <v>2.5167353721693212E-2</v>
      </c>
      <c r="F78" s="64">
        <f t="shared" si="68"/>
        <v>1.6525175546607205</v>
      </c>
      <c r="H78" s="24">
        <v>102.23100000000001</v>
      </c>
      <c r="I78" s="160">
        <v>324.15899999999999</v>
      </c>
      <c r="J78" s="324">
        <f t="shared" si="62"/>
        <v>6.5211309238661103E-3</v>
      </c>
      <c r="K78" s="259">
        <f t="shared" si="63"/>
        <v>1.9848821270536669E-2</v>
      </c>
      <c r="L78" s="64">
        <f t="shared" si="69"/>
        <v>2.1708483728027699</v>
      </c>
      <c r="N78" s="47">
        <f t="shared" si="58"/>
        <v>1.7010715830809677</v>
      </c>
      <c r="O78" s="163">
        <f t="shared" si="59"/>
        <v>2.0334794963961085</v>
      </c>
      <c r="P78" s="64">
        <f t="shared" si="70"/>
        <v>0.19541089077103158</v>
      </c>
    </row>
    <row r="79" spans="1:16" ht="20.100000000000001" customHeight="1" x14ac:dyDescent="0.25">
      <c r="A79" s="44" t="s">
        <v>205</v>
      </c>
      <c r="B79" s="24">
        <v>486.25</v>
      </c>
      <c r="C79" s="160">
        <v>1126.1799999999998</v>
      </c>
      <c r="D79" s="309">
        <f t="shared" si="60"/>
        <v>7.6338310669685954E-3</v>
      </c>
      <c r="E79" s="259">
        <f t="shared" si="61"/>
        <v>1.7779808428713489E-2</v>
      </c>
      <c r="F79" s="64">
        <f t="shared" si="68"/>
        <v>1.3160514138817478</v>
      </c>
      <c r="H79" s="24">
        <v>106.48599999999999</v>
      </c>
      <c r="I79" s="160">
        <v>202.18799999999999</v>
      </c>
      <c r="J79" s="324">
        <f t="shared" si="62"/>
        <v>6.7925496919604283E-3</v>
      </c>
      <c r="K79" s="259">
        <f t="shared" si="63"/>
        <v>1.2380324084931369E-2</v>
      </c>
      <c r="L79" s="64">
        <f t="shared" si="69"/>
        <v>0.89872847134834632</v>
      </c>
      <c r="N79" s="47">
        <f t="shared" si="58"/>
        <v>2.1899434447300772</v>
      </c>
      <c r="O79" s="163">
        <f t="shared" si="59"/>
        <v>1.7953435507645317</v>
      </c>
      <c r="P79" s="64">
        <f t="shared" si="70"/>
        <v>-0.18018725319830448</v>
      </c>
    </row>
    <row r="80" spans="1:16" ht="20.100000000000001" customHeight="1" x14ac:dyDescent="0.25">
      <c r="A80" s="44" t="s">
        <v>203</v>
      </c>
      <c r="B80" s="24">
        <v>813.23</v>
      </c>
      <c r="C80" s="160">
        <v>823.56</v>
      </c>
      <c r="D80" s="309">
        <f t="shared" si="60"/>
        <v>1.2767219410983797E-2</v>
      </c>
      <c r="E80" s="259">
        <f t="shared" si="61"/>
        <v>1.3002130236331032E-2</v>
      </c>
      <c r="F80" s="64">
        <f t="shared" si="68"/>
        <v>1.270243350589615E-2</v>
      </c>
      <c r="H80" s="24">
        <v>177.05500000000001</v>
      </c>
      <c r="I80" s="160">
        <v>183.56</v>
      </c>
      <c r="J80" s="324">
        <f t="shared" si="62"/>
        <v>1.1294018797870647E-2</v>
      </c>
      <c r="K80" s="259">
        <f t="shared" si="63"/>
        <v>1.1239699136595655E-2</v>
      </c>
      <c r="L80" s="64">
        <f t="shared" si="69"/>
        <v>3.6739996046426228E-2</v>
      </c>
      <c r="N80" s="47">
        <f t="shared" si="58"/>
        <v>2.1771823469375207</v>
      </c>
      <c r="O80" s="163">
        <f t="shared" si="59"/>
        <v>2.2288600709116522</v>
      </c>
      <c r="P80" s="64">
        <f t="shared" si="70"/>
        <v>2.3736056856616852E-2</v>
      </c>
    </row>
    <row r="81" spans="1:16" ht="20.100000000000001" customHeight="1" x14ac:dyDescent="0.25">
      <c r="A81" s="44" t="s">
        <v>128</v>
      </c>
      <c r="B81" s="24">
        <v>1090.73</v>
      </c>
      <c r="C81" s="160">
        <v>650.03</v>
      </c>
      <c r="D81" s="309">
        <f t="shared" si="60"/>
        <v>1.7123801665140683E-2</v>
      </c>
      <c r="E81" s="259">
        <f t="shared" si="61"/>
        <v>1.0262488121718224E-2</v>
      </c>
      <c r="F81" s="64">
        <f t="shared" ref="F81:F93" si="71">(C81-B81)/B81</f>
        <v>-0.40404133011836113</v>
      </c>
      <c r="H81" s="24">
        <v>285.88900000000001</v>
      </c>
      <c r="I81" s="160">
        <v>174.29499999999996</v>
      </c>
      <c r="J81" s="324">
        <f t="shared" si="62"/>
        <v>1.823634317079123E-2</v>
      </c>
      <c r="K81" s="259">
        <f t="shared" si="63"/>
        <v>1.0672387017939306E-2</v>
      </c>
      <c r="L81" s="64">
        <f t="shared" ref="L81:L93" si="72">(I81-H81)/H81</f>
        <v>-0.3903403069023294</v>
      </c>
      <c r="N81" s="47">
        <f t="shared" si="58"/>
        <v>2.6210794605447729</v>
      </c>
      <c r="O81" s="163">
        <f t="shared" si="59"/>
        <v>2.6813377844099495</v>
      </c>
      <c r="P81" s="64">
        <f t="shared" ref="P81:P87" si="73">(O81-N81)/N81</f>
        <v>2.2989888239653877E-2</v>
      </c>
    </row>
    <row r="82" spans="1:16" ht="20.100000000000001" customHeight="1" x14ac:dyDescent="0.25">
      <c r="A82" s="44" t="s">
        <v>130</v>
      </c>
      <c r="B82" s="24">
        <v>770.16</v>
      </c>
      <c r="C82" s="160">
        <v>399.59000000000003</v>
      </c>
      <c r="D82" s="309">
        <f t="shared" si="60"/>
        <v>1.2091046446347627E-2</v>
      </c>
      <c r="E82" s="259">
        <f t="shared" si="61"/>
        <v>6.3086128771862619E-3</v>
      </c>
      <c r="F82" s="64">
        <f t="shared" si="71"/>
        <v>-0.48115975901111452</v>
      </c>
      <c r="H82" s="24">
        <v>215.39299999999997</v>
      </c>
      <c r="I82" s="160">
        <v>135.93899999999999</v>
      </c>
      <c r="J82" s="324">
        <f t="shared" si="62"/>
        <v>1.3739530603088034E-2</v>
      </c>
      <c r="K82" s="259">
        <f t="shared" si="63"/>
        <v>8.3237822016216864E-3</v>
      </c>
      <c r="L82" s="64">
        <f t="shared" si="72"/>
        <v>-0.36887921148783848</v>
      </c>
      <c r="N82" s="47">
        <f t="shared" si="58"/>
        <v>2.7967305494962087</v>
      </c>
      <c r="O82" s="163">
        <f t="shared" si="59"/>
        <v>3.4019620110613373</v>
      </c>
      <c r="P82" s="64">
        <f t="shared" si="73"/>
        <v>0.2164067831540484</v>
      </c>
    </row>
    <row r="83" spans="1:16" ht="20.100000000000001" customHeight="1" x14ac:dyDescent="0.25">
      <c r="A83" s="44" t="s">
        <v>133</v>
      </c>
      <c r="B83" s="24">
        <v>24.830000000000002</v>
      </c>
      <c r="C83" s="160">
        <v>64.099999999999994</v>
      </c>
      <c r="D83" s="309">
        <f t="shared" si="60"/>
        <v>3.8981599052510075E-4</v>
      </c>
      <c r="E83" s="259">
        <f t="shared" si="61"/>
        <v>1.0119925058876332E-3</v>
      </c>
      <c r="F83" s="64">
        <f t="shared" si="71"/>
        <v>1.5815545710833667</v>
      </c>
      <c r="H83" s="24">
        <v>44.094000000000001</v>
      </c>
      <c r="I83" s="160">
        <v>112.59299999999999</v>
      </c>
      <c r="J83" s="324">
        <f t="shared" si="62"/>
        <v>2.8126766534314666E-3</v>
      </c>
      <c r="K83" s="259">
        <f t="shared" si="63"/>
        <v>6.8942658797489344E-3</v>
      </c>
      <c r="L83" s="64">
        <f t="shared" si="72"/>
        <v>1.5534766634916313</v>
      </c>
      <c r="N83" s="47">
        <f t="shared" si="58"/>
        <v>17.758356826419654</v>
      </c>
      <c r="O83" s="163">
        <f t="shared" si="59"/>
        <v>17.565210608424337</v>
      </c>
      <c r="P83" s="64">
        <f t="shared" si="73"/>
        <v>-1.0876356404099671E-2</v>
      </c>
    </row>
    <row r="84" spans="1:16" ht="20.100000000000001" customHeight="1" x14ac:dyDescent="0.25">
      <c r="A84" s="44" t="s">
        <v>210</v>
      </c>
      <c r="B84" s="24">
        <v>390.43999999999994</v>
      </c>
      <c r="C84" s="160">
        <v>393.89</v>
      </c>
      <c r="D84" s="309">
        <f t="shared" si="60"/>
        <v>6.1296719831099595E-3</v>
      </c>
      <c r="E84" s="259">
        <f t="shared" si="61"/>
        <v>6.218622903963804E-3</v>
      </c>
      <c r="F84" s="64">
        <f t="shared" si="71"/>
        <v>8.8361848171295103E-3</v>
      </c>
      <c r="H84" s="24">
        <v>108.422</v>
      </c>
      <c r="I84" s="160">
        <v>112.072</v>
      </c>
      <c r="J84" s="324">
        <f t="shared" si="62"/>
        <v>6.9160436367384781E-3</v>
      </c>
      <c r="K84" s="259">
        <f t="shared" si="63"/>
        <v>6.8623641405346934E-3</v>
      </c>
      <c r="L84" s="64">
        <f t="shared" si="72"/>
        <v>3.3664754385641343E-2</v>
      </c>
      <c r="N84" s="47">
        <f t="shared" ref="N84" si="74">(H84/B84)*10</f>
        <v>2.7769183485298643</v>
      </c>
      <c r="O84" s="163">
        <f t="shared" ref="O84" si="75">(I84/C84)*10</f>
        <v>2.8452613673868346</v>
      </c>
      <c r="P84" s="64">
        <f t="shared" ref="P84" si="76">(O84-N84)/N84</f>
        <v>2.4611101328619153E-2</v>
      </c>
    </row>
    <row r="85" spans="1:16" ht="20.100000000000001" customHeight="1" x14ac:dyDescent="0.25">
      <c r="A85" s="44" t="s">
        <v>192</v>
      </c>
      <c r="B85" s="24">
        <v>145.22999999999999</v>
      </c>
      <c r="C85" s="160">
        <v>519.88</v>
      </c>
      <c r="D85" s="309">
        <f t="shared" si="60"/>
        <v>2.2800232099863221E-3</v>
      </c>
      <c r="E85" s="259">
        <f t="shared" si="61"/>
        <v>8.2077170664721175E-3</v>
      </c>
      <c r="F85" s="64">
        <f t="shared" si="71"/>
        <v>2.5797011636714178</v>
      </c>
      <c r="H85" s="24">
        <v>30.309000000000001</v>
      </c>
      <c r="I85" s="160">
        <v>107.82700000000001</v>
      </c>
      <c r="J85" s="324">
        <f t="shared" si="62"/>
        <v>1.9333563906394141E-3</v>
      </c>
      <c r="K85" s="259">
        <f t="shared" si="63"/>
        <v>6.6024353824455208E-3</v>
      </c>
      <c r="L85" s="64">
        <f t="shared" si="72"/>
        <v>2.5575901547395166</v>
      </c>
      <c r="N85" s="47">
        <f t="shared" si="58"/>
        <v>2.0869655029952492</v>
      </c>
      <c r="O85" s="163">
        <f t="shared" si="59"/>
        <v>2.0740747864891902</v>
      </c>
      <c r="P85" s="64">
        <f t="shared" si="73"/>
        <v>-6.1767750772871027E-3</v>
      </c>
    </row>
    <row r="86" spans="1:16" ht="20.100000000000001" customHeight="1" x14ac:dyDescent="0.25">
      <c r="A86" s="44" t="s">
        <v>209</v>
      </c>
      <c r="B86" s="24">
        <v>616.56000000000006</v>
      </c>
      <c r="C86" s="160">
        <v>481.25</v>
      </c>
      <c r="D86" s="309">
        <f t="shared" si="60"/>
        <v>9.6796192959386282E-3</v>
      </c>
      <c r="E86" s="259">
        <f t="shared" si="61"/>
        <v>7.5978376514574649E-3</v>
      </c>
      <c r="F86" s="64">
        <f t="shared" si="71"/>
        <v>-0.21945958219800188</v>
      </c>
      <c r="H86" s="24">
        <v>108.857</v>
      </c>
      <c r="I86" s="160">
        <v>98.875</v>
      </c>
      <c r="J86" s="324">
        <f t="shared" si="62"/>
        <v>6.9437915013967691E-3</v>
      </c>
      <c r="K86" s="259">
        <f t="shared" si="63"/>
        <v>6.0542888000157738E-3</v>
      </c>
      <c r="L86" s="64">
        <f t="shared" si="72"/>
        <v>-9.169828306861294E-2</v>
      </c>
      <c r="N86" s="47">
        <f t="shared" si="58"/>
        <v>1.7655540417801996</v>
      </c>
      <c r="O86" s="163">
        <f t="shared" si="59"/>
        <v>2.0545454545454547</v>
      </c>
      <c r="P86" s="64">
        <f t="shared" si="73"/>
        <v>0.16368313057915035</v>
      </c>
    </row>
    <row r="87" spans="1:16" ht="20.100000000000001" customHeight="1" x14ac:dyDescent="0.25">
      <c r="A87" s="44" t="s">
        <v>220</v>
      </c>
      <c r="B87" s="24">
        <v>421.20000000000005</v>
      </c>
      <c r="C87" s="160">
        <v>540.31999999999994</v>
      </c>
      <c r="D87" s="309">
        <f t="shared" si="60"/>
        <v>6.6125853890121808E-3</v>
      </c>
      <c r="E87" s="259">
        <f t="shared" si="61"/>
        <v>8.5304179529049288E-3</v>
      </c>
      <c r="F87" s="64">
        <f t="shared" si="71"/>
        <v>0.28281101614434917</v>
      </c>
      <c r="H87" s="24">
        <v>52.706000000000003</v>
      </c>
      <c r="I87" s="160">
        <v>82.456999999999994</v>
      </c>
      <c r="J87" s="324">
        <f t="shared" si="62"/>
        <v>3.362020585471014E-3</v>
      </c>
      <c r="K87" s="259">
        <f t="shared" si="63"/>
        <v>5.0489860084237731E-3</v>
      </c>
      <c r="L87" s="64">
        <f t="shared" si="72"/>
        <v>0.56447083823473587</v>
      </c>
      <c r="N87" s="47">
        <f t="shared" si="58"/>
        <v>1.2513295346628681</v>
      </c>
      <c r="O87" s="163">
        <f t="shared" si="59"/>
        <v>1.5260771394729051</v>
      </c>
      <c r="P87" s="64">
        <f t="shared" si="73"/>
        <v>0.21956454890522442</v>
      </c>
    </row>
    <row r="88" spans="1:16" ht="20.100000000000001" customHeight="1" x14ac:dyDescent="0.25">
      <c r="A88" s="44" t="s">
        <v>129</v>
      </c>
      <c r="B88" s="24">
        <v>379.36</v>
      </c>
      <c r="C88" s="160">
        <v>211</v>
      </c>
      <c r="D88" s="309">
        <f t="shared" si="60"/>
        <v>5.9557226808538951E-3</v>
      </c>
      <c r="E88" s="259">
        <f t="shared" si="61"/>
        <v>3.3312077806909612E-3</v>
      </c>
      <c r="F88" s="64">
        <f t="shared" si="71"/>
        <v>-0.44380008435259388</v>
      </c>
      <c r="H88" s="24">
        <v>103.464</v>
      </c>
      <c r="I88" s="160">
        <v>77.751999999999995</v>
      </c>
      <c r="J88" s="324">
        <f t="shared" ref="J88" si="77">H88/$H$96</f>
        <v>6.5997817678285766E-3</v>
      </c>
      <c r="K88" s="259">
        <f t="shared" ref="K88" si="78">I88/$I$96</f>
        <v>4.7608906475734656E-3</v>
      </c>
      <c r="L88" s="64">
        <f t="shared" si="72"/>
        <v>-0.24851155957627777</v>
      </c>
      <c r="N88" s="47">
        <f t="shared" ref="N88:N92" si="79">(H88/B88)*10</f>
        <v>2.7273302404048922</v>
      </c>
      <c r="O88" s="163">
        <f t="shared" ref="O88:O92" si="80">(I88/C88)*10</f>
        <v>3.6849289099526068</v>
      </c>
      <c r="P88" s="64">
        <f t="shared" ref="P88:P92" si="81">(O88-N88)/N88</f>
        <v>0.35111210786323843</v>
      </c>
    </row>
    <row r="89" spans="1:16" ht="20.100000000000001" customHeight="1" x14ac:dyDescent="0.25">
      <c r="A89" s="44" t="s">
        <v>219</v>
      </c>
      <c r="B89" s="24">
        <v>191.5</v>
      </c>
      <c r="C89" s="160">
        <v>367.65999999999991</v>
      </c>
      <c r="D89" s="309">
        <f t="shared" si="60"/>
        <v>3.0064342402560122E-3</v>
      </c>
      <c r="E89" s="259">
        <f t="shared" si="61"/>
        <v>5.8045111499944952E-3</v>
      </c>
      <c r="F89" s="64">
        <f t="shared" si="71"/>
        <v>0.9198955613577019</v>
      </c>
      <c r="H89" s="24">
        <v>55.760000000000005</v>
      </c>
      <c r="I89" s="160">
        <v>74.635999999999996</v>
      </c>
      <c r="J89" s="324">
        <f t="shared" si="62"/>
        <v>3.5568297318306027E-3</v>
      </c>
      <c r="K89" s="259">
        <f t="shared" si="63"/>
        <v>4.5700925297393405E-3</v>
      </c>
      <c r="L89" s="64">
        <f t="shared" si="72"/>
        <v>0.33852223816355792</v>
      </c>
      <c r="N89" s="47">
        <f t="shared" si="79"/>
        <v>2.9117493472584859</v>
      </c>
      <c r="O89" s="163">
        <f t="shared" si="80"/>
        <v>2.0300277430234459</v>
      </c>
      <c r="P89" s="64">
        <f t="shared" si="81"/>
        <v>-0.30281507749463799</v>
      </c>
    </row>
    <row r="90" spans="1:16" ht="20.100000000000001" customHeight="1" x14ac:dyDescent="0.25">
      <c r="A90" s="44" t="s">
        <v>208</v>
      </c>
      <c r="B90" s="24">
        <v>18.84</v>
      </c>
      <c r="C90" s="160">
        <v>23.42</v>
      </c>
      <c r="D90" s="309">
        <f t="shared" si="60"/>
        <v>2.957766114173539E-4</v>
      </c>
      <c r="E90" s="259">
        <f t="shared" si="61"/>
        <v>3.6974827594209631E-4</v>
      </c>
      <c r="F90" s="64">
        <f t="shared" si="71"/>
        <v>0.24309978768577506</v>
      </c>
      <c r="H90" s="24">
        <v>6.0730000000000004</v>
      </c>
      <c r="I90" s="160">
        <v>61.966000000000001</v>
      </c>
      <c r="J90" s="324">
        <f t="shared" si="62"/>
        <v>3.8738570590759054E-4</v>
      </c>
      <c r="K90" s="259">
        <f t="shared" si="63"/>
        <v>3.7942863189054606E-3</v>
      </c>
      <c r="L90" s="64">
        <f t="shared" si="72"/>
        <v>9.2035237938415939</v>
      </c>
      <c r="N90" s="47">
        <f t="shared" si="79"/>
        <v>3.2234607218683653</v>
      </c>
      <c r="O90" s="163">
        <f t="shared" si="80"/>
        <v>26.458582408198122</v>
      </c>
      <c r="P90" s="64">
        <f t="shared" si="81"/>
        <v>7.2081293029878575</v>
      </c>
    </row>
    <row r="91" spans="1:16" ht="20.100000000000001" customHeight="1" x14ac:dyDescent="0.25">
      <c r="A91" s="44" t="s">
        <v>134</v>
      </c>
      <c r="B91" s="24">
        <v>121.28</v>
      </c>
      <c r="C91" s="160">
        <v>218.39</v>
      </c>
      <c r="D91" s="309">
        <f t="shared" si="60"/>
        <v>1.9040226875104396E-3</v>
      </c>
      <c r="E91" s="259">
        <f t="shared" si="61"/>
        <v>3.4478789915881468E-3</v>
      </c>
      <c r="F91" s="64">
        <f t="shared" si="71"/>
        <v>0.80070910290237451</v>
      </c>
      <c r="H91" s="24">
        <v>26.018999999999998</v>
      </c>
      <c r="I91" s="160">
        <v>44.087000000000003</v>
      </c>
      <c r="J91" s="324">
        <f t="shared" si="62"/>
        <v>1.6597050357335084E-3</v>
      </c>
      <c r="K91" s="259">
        <f t="shared" si="63"/>
        <v>2.6995239476742898E-3</v>
      </c>
      <c r="L91" s="64">
        <f t="shared" si="72"/>
        <v>0.69441561935508689</v>
      </c>
      <c r="N91" s="47">
        <f t="shared" si="79"/>
        <v>2.1453660949868074</v>
      </c>
      <c r="O91" s="163">
        <f t="shared" si="80"/>
        <v>2.0187279637346034</v>
      </c>
      <c r="P91" s="64">
        <f t="shared" si="81"/>
        <v>-5.9028681187852351E-2</v>
      </c>
    </row>
    <row r="92" spans="1:16" ht="20.100000000000001" customHeight="1" x14ac:dyDescent="0.25">
      <c r="A92" s="44" t="s">
        <v>138</v>
      </c>
      <c r="B92" s="24">
        <v>208.93</v>
      </c>
      <c r="C92" s="160">
        <v>112.53</v>
      </c>
      <c r="D92" s="309">
        <f t="shared" si="60"/>
        <v>3.2800747040035963E-3</v>
      </c>
      <c r="E92" s="259">
        <f t="shared" si="61"/>
        <v>1.7765915239865112E-3</v>
      </c>
      <c r="F92" s="64">
        <f t="shared" si="71"/>
        <v>-0.46139855453979806</v>
      </c>
      <c r="H92" s="24">
        <v>61.443999999999996</v>
      </c>
      <c r="I92" s="160">
        <v>42.570999999999998</v>
      </c>
      <c r="J92" s="324">
        <f t="shared" si="62"/>
        <v>3.9194018300322724E-3</v>
      </c>
      <c r="K92" s="259">
        <f t="shared" si="63"/>
        <v>2.6066966220528089E-3</v>
      </c>
      <c r="L92" s="64">
        <f t="shared" si="72"/>
        <v>-0.30715773712648914</v>
      </c>
      <c r="N92" s="47">
        <f t="shared" si="79"/>
        <v>2.9408892930646626</v>
      </c>
      <c r="O92" s="163">
        <f t="shared" si="80"/>
        <v>3.7830800675375453</v>
      </c>
      <c r="P92" s="64">
        <f t="shared" si="81"/>
        <v>0.28637282486592569</v>
      </c>
    </row>
    <row r="93" spans="1:16" ht="20.100000000000001" customHeight="1" x14ac:dyDescent="0.25">
      <c r="A93" s="44" t="s">
        <v>223</v>
      </c>
      <c r="B93" s="24">
        <v>216.98</v>
      </c>
      <c r="C93" s="160">
        <v>149.47999999999999</v>
      </c>
      <c r="D93" s="309">
        <f t="shared" si="60"/>
        <v>3.406454837862922E-3</v>
      </c>
      <c r="E93" s="259">
        <f t="shared" si="61"/>
        <v>2.3599475784724399E-3</v>
      </c>
      <c r="F93" s="64">
        <f t="shared" si="71"/>
        <v>-0.31108857959258918</v>
      </c>
      <c r="H93" s="24">
        <v>48.872</v>
      </c>
      <c r="I93" s="160">
        <v>31.786999999999999</v>
      </c>
      <c r="J93" s="324">
        <f t="shared" si="62"/>
        <v>3.1174566473103514E-3</v>
      </c>
      <c r="K93" s="259">
        <f t="shared" si="63"/>
        <v>1.9463734825395842E-3</v>
      </c>
      <c r="L93" s="64">
        <f t="shared" si="72"/>
        <v>-0.34958667539695532</v>
      </c>
      <c r="N93" s="47">
        <f t="shared" ref="N93" si="82">(H93/B93)*10</f>
        <v>2.2523734906442989</v>
      </c>
      <c r="O93" s="163">
        <f t="shared" ref="O93" si="83">(I93/C93)*10</f>
        <v>2.1265052180893766</v>
      </c>
      <c r="P93" s="64">
        <f t="shared" ref="P93" si="84">(O93-N93)/N93</f>
        <v>-5.5882504867750524E-2</v>
      </c>
    </row>
    <row r="94" spans="1:16" ht="20.100000000000001" customHeight="1" x14ac:dyDescent="0.25">
      <c r="A94" s="44" t="s">
        <v>211</v>
      </c>
      <c r="B94" s="24"/>
      <c r="C94" s="160">
        <v>94.5</v>
      </c>
      <c r="D94" s="309">
        <f t="shared" si="60"/>
        <v>0</v>
      </c>
      <c r="E94" s="259">
        <f t="shared" si="61"/>
        <v>1.4919390297407386E-3</v>
      </c>
      <c r="F94" s="64"/>
      <c r="H94" s="24"/>
      <c r="I94" s="160">
        <v>31.502000000000002</v>
      </c>
      <c r="J94" s="324">
        <f t="shared" si="62"/>
        <v>0</v>
      </c>
      <c r="K94" s="259">
        <f t="shared" si="63"/>
        <v>1.9289224351767072E-3</v>
      </c>
      <c r="L94" s="64"/>
      <c r="N94" s="47"/>
      <c r="O94" s="163">
        <f t="shared" ref="O94" si="85">(I94/C94)*10</f>
        <v>3.3335449735449743</v>
      </c>
      <c r="P94" s="64"/>
    </row>
    <row r="95" spans="1:16" ht="20.100000000000001" customHeight="1" thickBot="1" x14ac:dyDescent="0.3">
      <c r="A95" s="13" t="s">
        <v>17</v>
      </c>
      <c r="B95" s="24">
        <f>B96-SUM(B68:B94)</f>
        <v>1412.6700000000055</v>
      </c>
      <c r="C95" s="160">
        <f>C96-SUM(C68:C94)</f>
        <v>792.58000000002357</v>
      </c>
      <c r="D95" s="309">
        <f t="shared" si="60"/>
        <v>2.2178065055783173E-2</v>
      </c>
      <c r="E95" s="259">
        <f t="shared" si="61"/>
        <v>1.251302683801005E-2</v>
      </c>
      <c r="F95" s="64">
        <f>(C95-B95)/B95</f>
        <v>-0.43894894065845491</v>
      </c>
      <c r="H95" s="24">
        <f>H96-SUM(H68:H94)</f>
        <v>412.00300000000425</v>
      </c>
      <c r="I95" s="160">
        <f>I96-SUM(I68:I94)</f>
        <v>206.79800000000068</v>
      </c>
      <c r="J95" s="325">
        <f t="shared" si="62"/>
        <v>2.628092754668972E-2</v>
      </c>
      <c r="K95" s="259">
        <f t="shared" si="63"/>
        <v>1.2662602429994094E-2</v>
      </c>
      <c r="L95" s="64">
        <f t="shared" ref="L95" si="86">(I95-H95)/H95</f>
        <v>-0.49806676164979735</v>
      </c>
      <c r="N95" s="47">
        <f t="shared" si="58"/>
        <v>2.9164843877197266</v>
      </c>
      <c r="O95" s="163">
        <f t="shared" si="59"/>
        <v>2.6091750990435609</v>
      </c>
      <c r="P95" s="64">
        <f t="shared" ref="P95" si="87">(O95-N95)/N95</f>
        <v>-0.10536976984006335</v>
      </c>
    </row>
    <row r="96" spans="1:16" ht="26.25" customHeight="1" thickBot="1" x14ac:dyDescent="0.3">
      <c r="A96" s="17" t="s">
        <v>18</v>
      </c>
      <c r="B96" s="22">
        <v>63696.720000000016</v>
      </c>
      <c r="C96" s="165">
        <v>63340.390000000014</v>
      </c>
      <c r="D96" s="305">
        <f>SUM(D68:D95)</f>
        <v>0.99999999999999989</v>
      </c>
      <c r="E96" s="306">
        <f>SUM(E68:E95)</f>
        <v>1.0000000000000004</v>
      </c>
      <c r="F96" s="69">
        <f>(C96-B96)/B96</f>
        <v>-5.594165602247677E-3</v>
      </c>
      <c r="G96" s="2"/>
      <c r="H96" s="22">
        <v>15676.882000000001</v>
      </c>
      <c r="I96" s="165">
        <v>16331.397999999999</v>
      </c>
      <c r="J96" s="317">
        <f t="shared" ref="J96" si="88">H96/$H$96</f>
        <v>1</v>
      </c>
      <c r="K96" s="306">
        <f t="shared" si="63"/>
        <v>1</v>
      </c>
      <c r="L96" s="69">
        <f>(I96-H96)/H96</f>
        <v>4.1750393987783907E-2</v>
      </c>
      <c r="M96" s="2"/>
      <c r="N96" s="43">
        <f t="shared" si="58"/>
        <v>2.4611757088905044</v>
      </c>
      <c r="O96" s="170">
        <f t="shared" si="59"/>
        <v>2.5783545065005118</v>
      </c>
      <c r="P96" s="69">
        <f>(O96-N96)/N96</f>
        <v>4.7610902865131664E-2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94</v>
      </c>
      <c r="B1" s="5"/>
    </row>
    <row r="3" spans="1:19" ht="15.75" thickBot="1" x14ac:dyDescent="0.3"/>
    <row r="4" spans="1:19" x14ac:dyDescent="0.25">
      <c r="A4" s="434" t="s">
        <v>16</v>
      </c>
      <c r="B4" s="452"/>
      <c r="C4" s="452"/>
      <c r="D4" s="452"/>
      <c r="E4" s="455" t="s">
        <v>1</v>
      </c>
      <c r="F4" s="451"/>
      <c r="G4" s="446" t="s">
        <v>105</v>
      </c>
      <c r="H4" s="446"/>
      <c r="I4" s="148" t="s">
        <v>0</v>
      </c>
      <c r="K4" s="447" t="s">
        <v>19</v>
      </c>
      <c r="L4" s="446"/>
      <c r="M4" s="458" t="s">
        <v>105</v>
      </c>
      <c r="N4" s="459"/>
      <c r="O4" s="148" t="s">
        <v>0</v>
      </c>
      <c r="P4"/>
      <c r="Q4" s="445" t="s">
        <v>22</v>
      </c>
      <c r="R4" s="446"/>
      <c r="S4" s="148" t="s">
        <v>0</v>
      </c>
    </row>
    <row r="5" spans="1:19" x14ac:dyDescent="0.25">
      <c r="A5" s="453"/>
      <c r="B5" s="454"/>
      <c r="C5" s="454"/>
      <c r="D5" s="454"/>
      <c r="E5" s="456" t="s">
        <v>160</v>
      </c>
      <c r="F5" s="444"/>
      <c r="G5" s="448" t="str">
        <f>E5</f>
        <v>jan-fev</v>
      </c>
      <c r="H5" s="448"/>
      <c r="I5" s="149" t="s">
        <v>169</v>
      </c>
      <c r="K5" s="443" t="str">
        <f>E5</f>
        <v>jan-fev</v>
      </c>
      <c r="L5" s="448"/>
      <c r="M5" s="449" t="str">
        <f>E5</f>
        <v>jan-fev</v>
      </c>
      <c r="N5" s="450"/>
      <c r="O5" s="149" t="str">
        <f>I5</f>
        <v>2022/2021</v>
      </c>
      <c r="P5"/>
      <c r="Q5" s="443" t="str">
        <f>E5</f>
        <v>jan-fev</v>
      </c>
      <c r="R5" s="444"/>
      <c r="S5" s="149" t="str">
        <f>O5</f>
        <v>2022/2021</v>
      </c>
    </row>
    <row r="6" spans="1:19" ht="15.75" thickBot="1" x14ac:dyDescent="0.3">
      <c r="A6" s="435"/>
      <c r="B6" s="461"/>
      <c r="C6" s="461"/>
      <c r="D6" s="461"/>
      <c r="E6" s="117">
        <v>2021</v>
      </c>
      <c r="F6" s="164">
        <v>2022</v>
      </c>
      <c r="G6" s="201">
        <f>E6</f>
        <v>2021</v>
      </c>
      <c r="H6" s="157">
        <f>F6</f>
        <v>2022</v>
      </c>
      <c r="I6" s="149" t="s">
        <v>1</v>
      </c>
      <c r="K6" s="200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P6"/>
      <c r="Q6" s="200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68050.410000000018</v>
      </c>
      <c r="F7" s="165">
        <v>55959.409999999996</v>
      </c>
      <c r="G7" s="305">
        <f>E7/E15</f>
        <v>0.39887498588852704</v>
      </c>
      <c r="H7" s="306">
        <f>F7/F15</f>
        <v>0.32651651922018687</v>
      </c>
      <c r="I7" s="190">
        <f t="shared" ref="I7:I18" si="0">(F7-E7)/E7</f>
        <v>-0.17767710730912598</v>
      </c>
      <c r="J7" s="11"/>
      <c r="K7" s="22">
        <v>10069.837999999998</v>
      </c>
      <c r="L7" s="165">
        <v>7656.1419999999989</v>
      </c>
      <c r="M7" s="305">
        <f>K7/K15</f>
        <v>0.46524166135618877</v>
      </c>
      <c r="N7" s="306">
        <f>L7/L15</f>
        <v>0.34431554837395317</v>
      </c>
      <c r="O7" s="190">
        <f t="shared" ref="O7:O18" si="1">(L7-K7)/K7</f>
        <v>-0.23969561377253532</v>
      </c>
      <c r="P7" s="51"/>
      <c r="Q7" s="219">
        <f t="shared" ref="Q7:Q18" si="2">(K7/E7)*10</f>
        <v>1.4797615473587884</v>
      </c>
      <c r="R7" s="220">
        <f t="shared" ref="R7:R18" si="3">(L7/F7)*10</f>
        <v>1.3681598858887181</v>
      </c>
      <c r="S7" s="67">
        <f>(R7-Q7)/Q7</f>
        <v>-7.5418679225221816E-2</v>
      </c>
    </row>
    <row r="8" spans="1:19" s="8" customFormat="1" ht="24" customHeight="1" x14ac:dyDescent="0.25">
      <c r="A8" s="57"/>
      <c r="B8" s="205" t="s">
        <v>34</v>
      </c>
      <c r="C8" s="205"/>
      <c r="D8" s="206"/>
      <c r="E8" s="208">
        <v>36607.810000000019</v>
      </c>
      <c r="F8" s="209">
        <v>23669.790000000008</v>
      </c>
      <c r="G8" s="307">
        <f>E8/E7</f>
        <v>0.53795135106460068</v>
      </c>
      <c r="H8" s="308">
        <f>F8/F7</f>
        <v>0.42298140741655443</v>
      </c>
      <c r="I8" s="245">
        <f t="shared" si="0"/>
        <v>-0.35342239811668613</v>
      </c>
      <c r="J8" s="4"/>
      <c r="K8" s="208">
        <v>7581.5409999999965</v>
      </c>
      <c r="L8" s="209">
        <v>4897.6029999999992</v>
      </c>
      <c r="M8" s="312">
        <f>K8/K7</f>
        <v>0.7528960247424038</v>
      </c>
      <c r="N8" s="308">
        <f>L8/L7</f>
        <v>0.63969594607832503</v>
      </c>
      <c r="O8" s="246">
        <f t="shared" si="1"/>
        <v>-0.35400956085312979</v>
      </c>
      <c r="P8" s="56"/>
      <c r="Q8" s="221">
        <f t="shared" si="2"/>
        <v>2.0710173594104626</v>
      </c>
      <c r="R8" s="222">
        <f t="shared" si="3"/>
        <v>2.0691366505575242</v>
      </c>
      <c r="S8" s="210">
        <f t="shared" ref="S8:S18" si="4">(R8-Q8)/Q8</f>
        <v>-9.0810868600049537E-4</v>
      </c>
    </row>
    <row r="9" spans="1:19" ht="24" customHeight="1" x14ac:dyDescent="0.25">
      <c r="A9" s="13"/>
      <c r="B9" s="1" t="s">
        <v>38</v>
      </c>
      <c r="D9" s="1"/>
      <c r="E9" s="24">
        <v>16686.150000000001</v>
      </c>
      <c r="F9" s="160">
        <v>18433.749999999993</v>
      </c>
      <c r="G9" s="309">
        <f>E9/E7</f>
        <v>0.24520278423010231</v>
      </c>
      <c r="H9" s="259">
        <f>F9/F7</f>
        <v>0.32941287265180236</v>
      </c>
      <c r="I9" s="210">
        <f t="shared" si="0"/>
        <v>0.10473356646080678</v>
      </c>
      <c r="J9" s="1"/>
      <c r="K9" s="24">
        <v>1768.7320000000004</v>
      </c>
      <c r="L9" s="160">
        <v>1936.3809999999999</v>
      </c>
      <c r="M9" s="309">
        <f>K9/K7</f>
        <v>0.17564651983477797</v>
      </c>
      <c r="N9" s="259">
        <f>L9/L7</f>
        <v>0.25291863708901952</v>
      </c>
      <c r="O9" s="210">
        <f t="shared" si="1"/>
        <v>9.4784851520750113E-2</v>
      </c>
      <c r="P9" s="7"/>
      <c r="Q9" s="221">
        <f t="shared" si="2"/>
        <v>1.0600000599299422</v>
      </c>
      <c r="R9" s="222">
        <f t="shared" si="3"/>
        <v>1.0504541940733712</v>
      </c>
      <c r="S9" s="210">
        <f t="shared" si="4"/>
        <v>-9.0055333178018226E-3</v>
      </c>
    </row>
    <row r="10" spans="1:19" ht="24" customHeight="1" thickBot="1" x14ac:dyDescent="0.3">
      <c r="A10" s="13"/>
      <c r="B10" s="1" t="s">
        <v>37</v>
      </c>
      <c r="D10" s="1"/>
      <c r="E10" s="24">
        <v>14756.449999999997</v>
      </c>
      <c r="F10" s="160">
        <v>13855.869999999997</v>
      </c>
      <c r="G10" s="309">
        <f>E10/E7</f>
        <v>0.21684586470529704</v>
      </c>
      <c r="H10" s="259">
        <f>F10/F7</f>
        <v>0.24760571993164326</v>
      </c>
      <c r="I10" s="218">
        <f t="shared" si="0"/>
        <v>-6.1029583673580037E-2</v>
      </c>
      <c r="J10" s="1"/>
      <c r="K10" s="24">
        <v>719.56499999999983</v>
      </c>
      <c r="L10" s="160">
        <v>822.15800000000013</v>
      </c>
      <c r="M10" s="309">
        <f>K10/K7</f>
        <v>7.1457455422818117E-2</v>
      </c>
      <c r="N10" s="259">
        <f>L10/L7</f>
        <v>0.10738541683265543</v>
      </c>
      <c r="O10" s="248">
        <f t="shared" si="1"/>
        <v>0.14257641769680338</v>
      </c>
      <c r="P10" s="7"/>
      <c r="Q10" s="221">
        <f t="shared" si="2"/>
        <v>0.48762744427013271</v>
      </c>
      <c r="R10" s="222">
        <f t="shared" si="3"/>
        <v>0.59336440079186681</v>
      </c>
      <c r="S10" s="210">
        <f t="shared" si="4"/>
        <v>0.21683963395456188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102555.44999999997</v>
      </c>
      <c r="F11" s="165">
        <v>115423.67999999993</v>
      </c>
      <c r="G11" s="305">
        <f>E11/E15</f>
        <v>0.6011250141114729</v>
      </c>
      <c r="H11" s="306">
        <f>F11/F15</f>
        <v>0.67348348077981313</v>
      </c>
      <c r="I11" s="190">
        <f t="shared" si="0"/>
        <v>0.12547582795453552</v>
      </c>
      <c r="J11" s="11"/>
      <c r="K11" s="22">
        <v>11574.478999999998</v>
      </c>
      <c r="L11" s="165">
        <v>14579.687999999998</v>
      </c>
      <c r="M11" s="305">
        <f>K11/K15</f>
        <v>0.53475833864381117</v>
      </c>
      <c r="N11" s="306">
        <f>L11/L15</f>
        <v>0.65568445162604672</v>
      </c>
      <c r="O11" s="190">
        <f t="shared" si="1"/>
        <v>0.2596409739047435</v>
      </c>
      <c r="P11" s="7"/>
      <c r="Q11" s="223">
        <f t="shared" si="2"/>
        <v>1.1286069146008333</v>
      </c>
      <c r="R11" s="224">
        <f t="shared" si="3"/>
        <v>1.2631453095240079</v>
      </c>
      <c r="S11" s="69">
        <f t="shared" si="4"/>
        <v>0.1192074877290277</v>
      </c>
    </row>
    <row r="12" spans="1:19" s="8" customFormat="1" ht="24" customHeight="1" x14ac:dyDescent="0.25">
      <c r="A12" s="57"/>
      <c r="B12" s="4" t="s">
        <v>34</v>
      </c>
      <c r="C12" s="4"/>
      <c r="D12" s="4"/>
      <c r="E12" s="36">
        <v>59329.729999999974</v>
      </c>
      <c r="F12" s="161">
        <v>55949.769999999946</v>
      </c>
      <c r="G12" s="309">
        <f>E12/E11</f>
        <v>0.57851367235968432</v>
      </c>
      <c r="H12" s="259">
        <f>F12/F11</f>
        <v>0.48473389515912141</v>
      </c>
      <c r="I12" s="245">
        <f t="shared" si="0"/>
        <v>-5.6969077728822121E-2</v>
      </c>
      <c r="J12" s="4"/>
      <c r="K12" s="36">
        <v>8169.5909999999976</v>
      </c>
      <c r="L12" s="161">
        <v>9490.275999999998</v>
      </c>
      <c r="M12" s="309">
        <f>K12/K11</f>
        <v>0.70582796858502217</v>
      </c>
      <c r="N12" s="259">
        <f>L12/L11</f>
        <v>0.65092449166264732</v>
      </c>
      <c r="O12" s="245">
        <f t="shared" si="1"/>
        <v>0.16165864362120463</v>
      </c>
      <c r="P12" s="56"/>
      <c r="Q12" s="221">
        <f t="shared" si="2"/>
        <v>1.3769809840698755</v>
      </c>
      <c r="R12" s="222">
        <f t="shared" si="3"/>
        <v>1.6962135858646079</v>
      </c>
      <c r="S12" s="210">
        <f t="shared" si="4"/>
        <v>0.23183515639496505</v>
      </c>
    </row>
    <row r="13" spans="1:19" ht="24" customHeight="1" x14ac:dyDescent="0.25">
      <c r="A13" s="13"/>
      <c r="B13" s="4" t="s">
        <v>38</v>
      </c>
      <c r="D13" s="4"/>
      <c r="E13" s="189">
        <v>15655.539999999997</v>
      </c>
      <c r="F13" s="187">
        <v>16073.33</v>
      </c>
      <c r="G13" s="309">
        <f>E13/E11</f>
        <v>0.15265439330625533</v>
      </c>
      <c r="H13" s="259">
        <f>F13/F11</f>
        <v>0.13925504714457215</v>
      </c>
      <c r="I13" s="210">
        <f t="shared" si="0"/>
        <v>2.6686399830347773E-2</v>
      </c>
      <c r="J13" s="211"/>
      <c r="K13" s="189">
        <v>1214.7649999999999</v>
      </c>
      <c r="L13" s="187">
        <v>1227.5330000000001</v>
      </c>
      <c r="M13" s="309">
        <f>K13/K11</f>
        <v>0.1049520241904625</v>
      </c>
      <c r="N13" s="259">
        <f>L13/L11</f>
        <v>8.4194737226201299E-2</v>
      </c>
      <c r="O13" s="210">
        <f t="shared" si="1"/>
        <v>1.0510674904199791E-2</v>
      </c>
      <c r="P13" s="212"/>
      <c r="Q13" s="221">
        <f t="shared" si="2"/>
        <v>0.77593299241035441</v>
      </c>
      <c r="R13" s="222">
        <f t="shared" si="3"/>
        <v>0.76370795597427543</v>
      </c>
      <c r="S13" s="210">
        <f t="shared" si="4"/>
        <v>-1.5755273400739386E-2</v>
      </c>
    </row>
    <row r="14" spans="1:19" ht="24" customHeight="1" thickBot="1" x14ac:dyDescent="0.3">
      <c r="A14" s="13"/>
      <c r="B14" s="1" t="s">
        <v>37</v>
      </c>
      <c r="D14" s="1"/>
      <c r="E14" s="189">
        <v>27570.179999999997</v>
      </c>
      <c r="F14" s="187">
        <v>43400.579999999994</v>
      </c>
      <c r="G14" s="309">
        <f>E14/E11</f>
        <v>0.26883193433406033</v>
      </c>
      <c r="H14" s="259">
        <f>F14/F11</f>
        <v>0.37601105769630649</v>
      </c>
      <c r="I14" s="218">
        <f t="shared" si="0"/>
        <v>0.57418558747168136</v>
      </c>
      <c r="J14" s="211"/>
      <c r="K14" s="189">
        <v>2190.1229999999996</v>
      </c>
      <c r="L14" s="187">
        <v>3861.8789999999999</v>
      </c>
      <c r="M14" s="309">
        <f>K14/K11</f>
        <v>0.18922000722451526</v>
      </c>
      <c r="N14" s="259">
        <f>L14/L11</f>
        <v>0.26488077111115138</v>
      </c>
      <c r="O14" s="248">
        <f t="shared" si="1"/>
        <v>0.76331603293513683</v>
      </c>
      <c r="P14" s="212"/>
      <c r="Q14" s="221">
        <f t="shared" si="2"/>
        <v>0.79438110306135101</v>
      </c>
      <c r="R14" s="222">
        <f t="shared" si="3"/>
        <v>0.88982197933760343</v>
      </c>
      <c r="S14" s="210">
        <f t="shared" si="4"/>
        <v>0.12014494794557241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170605.86</v>
      </c>
      <c r="F15" s="165">
        <v>171383.08999999994</v>
      </c>
      <c r="G15" s="305">
        <f>G7+G11</f>
        <v>1</v>
      </c>
      <c r="H15" s="306">
        <f>H7+H11</f>
        <v>1</v>
      </c>
      <c r="I15" s="190">
        <f t="shared" si="0"/>
        <v>4.5557051791770362E-3</v>
      </c>
      <c r="J15" s="11"/>
      <c r="K15" s="22">
        <v>21644.316999999995</v>
      </c>
      <c r="L15" s="165">
        <v>22235.829999999998</v>
      </c>
      <c r="M15" s="305">
        <f>M7+M11</f>
        <v>1</v>
      </c>
      <c r="N15" s="306">
        <f>N7+N11</f>
        <v>0.99999999999999989</v>
      </c>
      <c r="O15" s="190">
        <f t="shared" si="1"/>
        <v>2.7328790277836107E-2</v>
      </c>
      <c r="P15" s="7"/>
      <c r="Q15" s="223">
        <f t="shared" si="2"/>
        <v>1.2686737137868533</v>
      </c>
      <c r="R15" s="224">
        <f t="shared" si="3"/>
        <v>1.2974343034659959</v>
      </c>
      <c r="S15" s="69">
        <f t="shared" si="4"/>
        <v>2.2669808136321579E-2</v>
      </c>
    </row>
    <row r="16" spans="1:19" s="52" customFormat="1" ht="24" customHeight="1" x14ac:dyDescent="0.25">
      <c r="A16" s="207"/>
      <c r="B16" s="205" t="s">
        <v>34</v>
      </c>
      <c r="C16" s="205"/>
      <c r="D16" s="206"/>
      <c r="E16" s="208">
        <f>E8+E12</f>
        <v>95937.54</v>
      </c>
      <c r="F16" s="209">
        <f t="shared" ref="F16:F17" si="5">F8+F12</f>
        <v>79619.559999999954</v>
      </c>
      <c r="G16" s="307">
        <f>E16/E15</f>
        <v>0.56233437702550193</v>
      </c>
      <c r="H16" s="308">
        <f>F16/F15</f>
        <v>0.46457068780823113</v>
      </c>
      <c r="I16" s="246">
        <f t="shared" si="0"/>
        <v>-0.17008962289422933</v>
      </c>
      <c r="J16" s="4"/>
      <c r="K16" s="208">
        <f t="shared" ref="K16:L18" si="6">K8+K12</f>
        <v>15751.131999999994</v>
      </c>
      <c r="L16" s="209">
        <f t="shared" si="6"/>
        <v>14387.878999999997</v>
      </c>
      <c r="M16" s="312">
        <f>K16/K15</f>
        <v>0.72772598922848886</v>
      </c>
      <c r="N16" s="308">
        <f>L16/L15</f>
        <v>0.64705832883233949</v>
      </c>
      <c r="O16" s="246">
        <f t="shared" si="1"/>
        <v>-8.6549525456328949E-2</v>
      </c>
      <c r="P16" s="56"/>
      <c r="Q16" s="221">
        <f t="shared" si="2"/>
        <v>1.6418111200266337</v>
      </c>
      <c r="R16" s="222">
        <f t="shared" si="3"/>
        <v>1.8070784365047992</v>
      </c>
      <c r="S16" s="210">
        <f t="shared" si="4"/>
        <v>0.10066158918175955</v>
      </c>
    </row>
    <row r="17" spans="1:19" ht="24" customHeight="1" x14ac:dyDescent="0.25">
      <c r="A17" s="13"/>
      <c r="B17" s="4" t="s">
        <v>38</v>
      </c>
      <c r="C17" s="4"/>
      <c r="D17" s="213"/>
      <c r="E17" s="189">
        <f>E9+E13</f>
        <v>32341.69</v>
      </c>
      <c r="F17" s="187">
        <f t="shared" si="5"/>
        <v>34507.079999999994</v>
      </c>
      <c r="G17" s="310">
        <f>E17/E15</f>
        <v>0.18956963143001068</v>
      </c>
      <c r="H17" s="259">
        <f>F17/F15</f>
        <v>0.20134471843167262</v>
      </c>
      <c r="I17" s="210">
        <f t="shared" si="0"/>
        <v>6.6953520363345134E-2</v>
      </c>
      <c r="J17" s="211"/>
      <c r="K17" s="189">
        <f t="shared" si="6"/>
        <v>2983.4970000000003</v>
      </c>
      <c r="L17" s="187">
        <f t="shared" si="6"/>
        <v>3163.9139999999998</v>
      </c>
      <c r="M17" s="309">
        <f>K17/K15</f>
        <v>0.13784204879276168</v>
      </c>
      <c r="N17" s="259">
        <f>L17/L15</f>
        <v>0.14228899933125949</v>
      </c>
      <c r="O17" s="210">
        <f t="shared" si="1"/>
        <v>6.0471654571799281E-2</v>
      </c>
      <c r="P17" s="212"/>
      <c r="Q17" s="221">
        <f t="shared" si="2"/>
        <v>0.92249260938435818</v>
      </c>
      <c r="R17" s="222">
        <f t="shared" si="3"/>
        <v>0.91688836030171206</v>
      </c>
      <c r="S17" s="210">
        <f t="shared" si="4"/>
        <v>-6.075115427088584E-3</v>
      </c>
    </row>
    <row r="18" spans="1:19" ht="24" customHeight="1" thickBot="1" x14ac:dyDescent="0.3">
      <c r="A18" s="14"/>
      <c r="B18" s="214" t="s">
        <v>37</v>
      </c>
      <c r="C18" s="214"/>
      <c r="D18" s="215"/>
      <c r="E18" s="216">
        <f>E10+E14</f>
        <v>42326.62999999999</v>
      </c>
      <c r="F18" s="217">
        <f>F10+F14</f>
        <v>57256.44999999999</v>
      </c>
      <c r="G18" s="311">
        <f>E18/E15</f>
        <v>0.24809599154448736</v>
      </c>
      <c r="H18" s="265">
        <f>F18/F15</f>
        <v>0.33408459376009625</v>
      </c>
      <c r="I18" s="247">
        <f t="shared" si="0"/>
        <v>0.35272876673621317</v>
      </c>
      <c r="J18" s="211"/>
      <c r="K18" s="216">
        <f t="shared" si="6"/>
        <v>2909.6879999999992</v>
      </c>
      <c r="L18" s="217">
        <f t="shared" si="6"/>
        <v>4684.0370000000003</v>
      </c>
      <c r="M18" s="311">
        <f>K18/K15</f>
        <v>0.13443196197874943</v>
      </c>
      <c r="N18" s="265">
        <f>L18/L15</f>
        <v>0.21065267183640102</v>
      </c>
      <c r="O18" s="218">
        <f t="shared" si="1"/>
        <v>0.60980730580048503</v>
      </c>
      <c r="P18" s="212"/>
      <c r="Q18" s="225">
        <f t="shared" si="2"/>
        <v>0.68743672718569848</v>
      </c>
      <c r="R18" s="226">
        <f t="shared" si="3"/>
        <v>0.81808023375532379</v>
      </c>
      <c r="S18" s="218">
        <f t="shared" si="4"/>
        <v>0.19004440903887632</v>
      </c>
    </row>
    <row r="19" spans="1:19" ht="6.75" customHeight="1" x14ac:dyDescent="0.25">
      <c r="Q19" s="227"/>
      <c r="R19" s="227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42</v>
      </c>
    </row>
    <row r="3" spans="1:16" ht="8.25" customHeight="1" thickBot="1" x14ac:dyDescent="0.3"/>
    <row r="4" spans="1:16" x14ac:dyDescent="0.25">
      <c r="A4" s="462" t="s">
        <v>3</v>
      </c>
      <c r="B4" s="455" t="s">
        <v>1</v>
      </c>
      <c r="C4" s="446"/>
      <c r="D4" s="455" t="s">
        <v>105</v>
      </c>
      <c r="E4" s="446"/>
      <c r="F4" s="148" t="s">
        <v>0</v>
      </c>
      <c r="H4" s="465" t="s">
        <v>19</v>
      </c>
      <c r="I4" s="466"/>
      <c r="J4" s="455" t="s">
        <v>105</v>
      </c>
      <c r="K4" s="451"/>
      <c r="L4" s="148" t="s">
        <v>0</v>
      </c>
      <c r="N4" s="445" t="s">
        <v>22</v>
      </c>
      <c r="O4" s="446"/>
      <c r="P4" s="148" t="s">
        <v>0</v>
      </c>
    </row>
    <row r="5" spans="1:16" x14ac:dyDescent="0.25">
      <c r="A5" s="463"/>
      <c r="B5" s="456" t="s">
        <v>160</v>
      </c>
      <c r="C5" s="448"/>
      <c r="D5" s="456" t="str">
        <f>B5</f>
        <v>jan-fev</v>
      </c>
      <c r="E5" s="448"/>
      <c r="F5" s="149" t="s">
        <v>169</v>
      </c>
      <c r="H5" s="443" t="str">
        <f>B5</f>
        <v>jan-fev</v>
      </c>
      <c r="I5" s="448"/>
      <c r="J5" s="456" t="str">
        <f>B5</f>
        <v>jan-fev</v>
      </c>
      <c r="K5" s="444"/>
      <c r="L5" s="149" t="str">
        <f>F5</f>
        <v>2022/2021</v>
      </c>
      <c r="N5" s="443" t="str">
        <f>B5</f>
        <v>jan-fev</v>
      </c>
      <c r="O5" s="444"/>
      <c r="P5" s="149" t="str">
        <f>F5</f>
        <v>2022/2021</v>
      </c>
    </row>
    <row r="6" spans="1:16" ht="19.5" customHeight="1" thickBot="1" x14ac:dyDescent="0.3">
      <c r="A6" s="464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124</v>
      </c>
      <c r="B7" s="45">
        <v>29647.119999999999</v>
      </c>
      <c r="C7" s="167">
        <v>49013.93</v>
      </c>
      <c r="D7" s="309">
        <f>B7/$B$33</f>
        <v>0.17377550806285319</v>
      </c>
      <c r="E7" s="308">
        <f>C7/$C$33</f>
        <v>0.28599046732090078</v>
      </c>
      <c r="F7" s="64">
        <f>(C7-B7)/B7</f>
        <v>0.65324422743254662</v>
      </c>
      <c r="H7" s="45">
        <v>2716.0049999999997</v>
      </c>
      <c r="I7" s="167">
        <v>4712.3119999999999</v>
      </c>
      <c r="J7" s="309">
        <f>H7/$H$33</f>
        <v>0.12548351606567207</v>
      </c>
      <c r="K7" s="308">
        <f>I7/$I$33</f>
        <v>0.21192426817438337</v>
      </c>
      <c r="L7" s="64">
        <f>(I7-H7)/H7</f>
        <v>0.73501595173793877</v>
      </c>
      <c r="N7" s="39">
        <f t="shared" ref="N7:N33" si="0">(H7/B7)*10</f>
        <v>0.91611090723146116</v>
      </c>
      <c r="O7" s="172">
        <f t="shared" ref="O7:O33" si="1">(I7/C7)*10</f>
        <v>0.96142300770413636</v>
      </c>
      <c r="P7" s="73">
        <f>(O7-N7)/N7</f>
        <v>4.9461369922568568E-2</v>
      </c>
    </row>
    <row r="8" spans="1:16" ht="20.100000000000001" customHeight="1" x14ac:dyDescent="0.25">
      <c r="A8" s="13" t="s">
        <v>181</v>
      </c>
      <c r="B8" s="24">
        <v>16864.669999999998</v>
      </c>
      <c r="C8" s="160">
        <v>18070.98</v>
      </c>
      <c r="D8" s="309">
        <f t="shared" ref="D8:D32" si="2">B8/$B$33</f>
        <v>9.8851645541366509E-2</v>
      </c>
      <c r="E8" s="259">
        <f t="shared" ref="E8:E32" si="3">C8/$C$33</f>
        <v>0.10544202464782258</v>
      </c>
      <c r="F8" s="64">
        <f t="shared" ref="F8:F33" si="4">(C8-B8)/B8</f>
        <v>7.1528823273743367E-2</v>
      </c>
      <c r="H8" s="24">
        <v>2205.4790000000003</v>
      </c>
      <c r="I8" s="160">
        <v>2245.5410000000006</v>
      </c>
      <c r="J8" s="309">
        <f t="shared" ref="J8:J32" si="5">H8/$H$33</f>
        <v>0.10189644699807343</v>
      </c>
      <c r="K8" s="259">
        <f t="shared" ref="K8:K32" si="6">I8/$I$33</f>
        <v>0.10098750530112886</v>
      </c>
      <c r="L8" s="64">
        <f t="shared" ref="L8:L33" si="7">(I8-H8)/H8</f>
        <v>1.8164761487187295E-2</v>
      </c>
      <c r="N8" s="39">
        <f t="shared" si="0"/>
        <v>1.3077510559056302</v>
      </c>
      <c r="O8" s="173">
        <f t="shared" si="1"/>
        <v>1.2426227022552185</v>
      </c>
      <c r="P8" s="64">
        <f t="shared" ref="P8:P71" si="8">(O8-N8)/N8</f>
        <v>-4.9801797793472005E-2</v>
      </c>
    </row>
    <row r="9" spans="1:16" ht="20.100000000000001" customHeight="1" x14ac:dyDescent="0.25">
      <c r="A9" s="13" t="s">
        <v>121</v>
      </c>
      <c r="B9" s="24">
        <v>6702.53</v>
      </c>
      <c r="C9" s="160">
        <v>8002.3200000000006</v>
      </c>
      <c r="D9" s="309">
        <f t="shared" si="2"/>
        <v>3.9286634116788254E-2</v>
      </c>
      <c r="E9" s="259">
        <f t="shared" si="3"/>
        <v>4.6692587932683438E-2</v>
      </c>
      <c r="F9" s="64">
        <f t="shared" si="4"/>
        <v>0.19392527896182499</v>
      </c>
      <c r="H9" s="24">
        <v>974.95299999999997</v>
      </c>
      <c r="I9" s="160">
        <v>1307.761</v>
      </c>
      <c r="J9" s="309">
        <f t="shared" si="5"/>
        <v>4.504429499900596E-2</v>
      </c>
      <c r="K9" s="259">
        <f t="shared" si="6"/>
        <v>5.8813230718169712E-2</v>
      </c>
      <c r="L9" s="64">
        <f t="shared" si="7"/>
        <v>0.34135799366738706</v>
      </c>
      <c r="N9" s="39">
        <f t="shared" si="0"/>
        <v>1.4546044553325386</v>
      </c>
      <c r="O9" s="173">
        <f t="shared" si="1"/>
        <v>1.6342273240760177</v>
      </c>
      <c r="P9" s="64">
        <f t="shared" si="8"/>
        <v>0.12348571330507532</v>
      </c>
    </row>
    <row r="10" spans="1:16" ht="20.100000000000001" customHeight="1" x14ac:dyDescent="0.25">
      <c r="A10" s="13" t="s">
        <v>120</v>
      </c>
      <c r="B10" s="24">
        <v>5175.7699999999995</v>
      </c>
      <c r="C10" s="160">
        <v>7360.49</v>
      </c>
      <c r="D10" s="309">
        <f t="shared" si="2"/>
        <v>3.0337586293929176E-2</v>
      </c>
      <c r="E10" s="259">
        <f t="shared" si="3"/>
        <v>4.2947586019134086E-2</v>
      </c>
      <c r="F10" s="64">
        <f t="shared" si="4"/>
        <v>0.42210530993456052</v>
      </c>
      <c r="H10" s="24">
        <v>859.72199999999998</v>
      </c>
      <c r="I10" s="160">
        <v>1267.22</v>
      </c>
      <c r="J10" s="309">
        <f t="shared" si="5"/>
        <v>3.9720449483344737E-2</v>
      </c>
      <c r="K10" s="259">
        <f t="shared" si="6"/>
        <v>5.699000217216986E-2</v>
      </c>
      <c r="L10" s="64">
        <f t="shared" si="7"/>
        <v>0.4739881031310122</v>
      </c>
      <c r="N10" s="39">
        <f t="shared" si="0"/>
        <v>1.661051399115494</v>
      </c>
      <c r="O10" s="173">
        <f t="shared" si="1"/>
        <v>1.7216516835156357</v>
      </c>
      <c r="P10" s="64">
        <f t="shared" si="8"/>
        <v>3.64830880202811E-2</v>
      </c>
    </row>
    <row r="11" spans="1:16" ht="20.100000000000001" customHeight="1" x14ac:dyDescent="0.25">
      <c r="A11" s="13" t="s">
        <v>119</v>
      </c>
      <c r="B11" s="24">
        <v>4293.2700000000004</v>
      </c>
      <c r="C11" s="160">
        <v>5023.5700000000006</v>
      </c>
      <c r="D11" s="309">
        <f t="shared" si="2"/>
        <v>2.5164844865234997E-2</v>
      </c>
      <c r="E11" s="259">
        <f t="shared" si="3"/>
        <v>2.9311935033963968E-2</v>
      </c>
      <c r="F11" s="64">
        <f t="shared" si="4"/>
        <v>0.17010344096690869</v>
      </c>
      <c r="H11" s="24">
        <v>793.05000000000007</v>
      </c>
      <c r="I11" s="160">
        <v>1259.8839999999998</v>
      </c>
      <c r="J11" s="309">
        <f t="shared" si="5"/>
        <v>3.6640102803890733E-2</v>
      </c>
      <c r="K11" s="259">
        <f t="shared" si="6"/>
        <v>5.6660084197441674E-2</v>
      </c>
      <c r="L11" s="64">
        <f t="shared" si="7"/>
        <v>0.58865645293487134</v>
      </c>
      <c r="N11" s="39">
        <f t="shared" si="0"/>
        <v>1.847193398039257</v>
      </c>
      <c r="O11" s="173">
        <f t="shared" si="1"/>
        <v>2.5079455447022725</v>
      </c>
      <c r="P11" s="64">
        <f t="shared" si="8"/>
        <v>0.35770599189255714</v>
      </c>
    </row>
    <row r="12" spans="1:16" ht="20.100000000000001" customHeight="1" x14ac:dyDescent="0.25">
      <c r="A12" s="13" t="s">
        <v>123</v>
      </c>
      <c r="B12" s="24">
        <v>4982.8899999999994</v>
      </c>
      <c r="C12" s="160">
        <v>4887.45</v>
      </c>
      <c r="D12" s="309">
        <f t="shared" si="2"/>
        <v>2.9207027238103075E-2</v>
      </c>
      <c r="E12" s="259">
        <f t="shared" si="3"/>
        <v>2.8517690981064697E-2</v>
      </c>
      <c r="F12" s="64">
        <f t="shared" si="4"/>
        <v>-1.9153543425602333E-2</v>
      </c>
      <c r="H12" s="24">
        <v>884.52100000000007</v>
      </c>
      <c r="I12" s="160">
        <v>1072.633</v>
      </c>
      <c r="J12" s="309">
        <f t="shared" si="5"/>
        <v>4.0866200582813483E-2</v>
      </c>
      <c r="K12" s="259">
        <f t="shared" si="6"/>
        <v>4.8238945881489463E-2</v>
      </c>
      <c r="L12" s="64">
        <f t="shared" si="7"/>
        <v>0.21267103890128097</v>
      </c>
      <c r="N12" s="39">
        <f t="shared" si="0"/>
        <v>1.7751164484867219</v>
      </c>
      <c r="O12" s="173">
        <f t="shared" si="1"/>
        <v>2.1946679761429784</v>
      </c>
      <c r="P12" s="64">
        <f t="shared" si="8"/>
        <v>0.23635155204264041</v>
      </c>
    </row>
    <row r="13" spans="1:16" ht="20.100000000000001" customHeight="1" x14ac:dyDescent="0.25">
      <c r="A13" s="13" t="s">
        <v>192</v>
      </c>
      <c r="B13" s="24">
        <v>15850.790000000003</v>
      </c>
      <c r="C13" s="160">
        <v>12214.020000000002</v>
      </c>
      <c r="D13" s="309">
        <f t="shared" si="2"/>
        <v>9.2908825054426644E-2</v>
      </c>
      <c r="E13" s="259">
        <f t="shared" si="3"/>
        <v>7.1267357823925334E-2</v>
      </c>
      <c r="F13" s="64">
        <f t="shared" si="4"/>
        <v>-0.22943777565660764</v>
      </c>
      <c r="H13" s="24">
        <v>810.5150000000001</v>
      </c>
      <c r="I13" s="160">
        <v>842.40899999999999</v>
      </c>
      <c r="J13" s="309">
        <f t="shared" si="5"/>
        <v>3.744701207249921E-2</v>
      </c>
      <c r="K13" s="259">
        <f t="shared" si="6"/>
        <v>3.7885205994109494E-2</v>
      </c>
      <c r="L13" s="64">
        <f t="shared" si="7"/>
        <v>3.9350289630666786E-2</v>
      </c>
      <c r="N13" s="39">
        <f t="shared" si="0"/>
        <v>0.51134044423022451</v>
      </c>
      <c r="O13" s="173">
        <f t="shared" si="1"/>
        <v>0.68970658309057931</v>
      </c>
      <c r="P13" s="64">
        <f t="shared" si="8"/>
        <v>0.34882071401347575</v>
      </c>
    </row>
    <row r="14" spans="1:16" ht="20.100000000000001" customHeight="1" x14ac:dyDescent="0.25">
      <c r="A14" s="13" t="s">
        <v>184</v>
      </c>
      <c r="B14" s="24">
        <v>2614.1299999999997</v>
      </c>
      <c r="C14" s="160">
        <v>3706.3700000000003</v>
      </c>
      <c r="D14" s="309">
        <f t="shared" si="2"/>
        <v>1.5322627253249097E-2</v>
      </c>
      <c r="E14" s="259">
        <f t="shared" si="3"/>
        <v>2.1626229285514689E-2</v>
      </c>
      <c r="F14" s="64">
        <f t="shared" si="4"/>
        <v>0.4178216079536981</v>
      </c>
      <c r="H14" s="24">
        <v>468.60399999999993</v>
      </c>
      <c r="I14" s="160">
        <v>811.38300000000004</v>
      </c>
      <c r="J14" s="309">
        <f t="shared" si="5"/>
        <v>2.1650209613913889E-2</v>
      </c>
      <c r="K14" s="259">
        <f t="shared" si="6"/>
        <v>3.6489890415604E-2</v>
      </c>
      <c r="L14" s="64">
        <f t="shared" si="7"/>
        <v>0.73148970132563995</v>
      </c>
      <c r="N14" s="39">
        <f t="shared" si="0"/>
        <v>1.7925810881631745</v>
      </c>
      <c r="O14" s="173">
        <f t="shared" si="1"/>
        <v>2.1891581250657652</v>
      </c>
      <c r="P14" s="64">
        <f t="shared" si="8"/>
        <v>0.22123241147710426</v>
      </c>
    </row>
    <row r="15" spans="1:16" ht="20.100000000000001" customHeight="1" x14ac:dyDescent="0.25">
      <c r="A15" s="13" t="s">
        <v>182</v>
      </c>
      <c r="B15" s="24">
        <v>12970.77</v>
      </c>
      <c r="C15" s="160">
        <v>8988.1999999999989</v>
      </c>
      <c r="D15" s="309">
        <f t="shared" si="2"/>
        <v>7.6027693304321436E-2</v>
      </c>
      <c r="E15" s="259">
        <f t="shared" si="3"/>
        <v>5.2445080783640893E-2</v>
      </c>
      <c r="F15" s="64">
        <f t="shared" si="4"/>
        <v>-0.30704191038774115</v>
      </c>
      <c r="H15" s="24">
        <v>994.625</v>
      </c>
      <c r="I15" s="160">
        <v>794.02499999999998</v>
      </c>
      <c r="J15" s="309">
        <f t="shared" si="5"/>
        <v>4.5953170987100202E-2</v>
      </c>
      <c r="K15" s="259">
        <f t="shared" si="6"/>
        <v>3.5709258435596955E-2</v>
      </c>
      <c r="L15" s="64">
        <f t="shared" si="7"/>
        <v>-0.20168405177830842</v>
      </c>
      <c r="N15" s="39">
        <f t="shared" si="0"/>
        <v>0.76682031984222976</v>
      </c>
      <c r="O15" s="173">
        <f t="shared" si="1"/>
        <v>0.88340824636745963</v>
      </c>
      <c r="P15" s="64">
        <f t="shared" si="8"/>
        <v>0.15204073693458903</v>
      </c>
    </row>
    <row r="16" spans="1:16" ht="20.100000000000001" customHeight="1" x14ac:dyDescent="0.25">
      <c r="A16" s="13" t="s">
        <v>186</v>
      </c>
      <c r="B16" s="24">
        <v>9737.130000000001</v>
      </c>
      <c r="C16" s="160">
        <v>4115.96</v>
      </c>
      <c r="D16" s="309">
        <f t="shared" si="2"/>
        <v>5.7073830875445909E-2</v>
      </c>
      <c r="E16" s="259">
        <f t="shared" si="3"/>
        <v>2.4016138348304954E-2</v>
      </c>
      <c r="F16" s="64">
        <f t="shared" si="4"/>
        <v>-0.5772922822227905</v>
      </c>
      <c r="H16" s="24">
        <v>1746.7850000000001</v>
      </c>
      <c r="I16" s="160">
        <v>674.98799999999994</v>
      </c>
      <c r="J16" s="309">
        <f t="shared" si="5"/>
        <v>8.0704094289507936E-2</v>
      </c>
      <c r="K16" s="259">
        <f t="shared" si="6"/>
        <v>3.0355871582036731E-2</v>
      </c>
      <c r="L16" s="64">
        <f t="shared" si="7"/>
        <v>-0.61358266758645164</v>
      </c>
      <c r="N16" s="39">
        <f t="shared" si="0"/>
        <v>1.7939423628933782</v>
      </c>
      <c r="O16" s="173">
        <f t="shared" si="1"/>
        <v>1.639928473551735</v>
      </c>
      <c r="P16" s="64">
        <f t="shared" si="8"/>
        <v>-8.5852194879461066E-2</v>
      </c>
    </row>
    <row r="17" spans="1:16" ht="20.100000000000001" customHeight="1" x14ac:dyDescent="0.25">
      <c r="A17" s="13" t="s">
        <v>191</v>
      </c>
      <c r="B17" s="24">
        <v>2660.2000000000003</v>
      </c>
      <c r="C17" s="160">
        <v>2220.92</v>
      </c>
      <c r="D17" s="309">
        <f t="shared" si="2"/>
        <v>1.559266487094875E-2</v>
      </c>
      <c r="E17" s="259">
        <f t="shared" si="3"/>
        <v>1.2958804745555701E-2</v>
      </c>
      <c r="F17" s="64">
        <f t="shared" si="4"/>
        <v>-0.16513044132020155</v>
      </c>
      <c r="H17" s="24">
        <v>755.91700000000003</v>
      </c>
      <c r="I17" s="160">
        <v>636.5569999999999</v>
      </c>
      <c r="J17" s="309">
        <f t="shared" si="5"/>
        <v>3.4924502353204295E-2</v>
      </c>
      <c r="K17" s="259">
        <f t="shared" si="6"/>
        <v>2.8627534928986224E-2</v>
      </c>
      <c r="L17" s="64">
        <f t="shared" si="7"/>
        <v>-0.15790093356810353</v>
      </c>
      <c r="N17" s="39">
        <f t="shared" si="0"/>
        <v>2.8415795804826702</v>
      </c>
      <c r="O17" s="173">
        <f t="shared" si="1"/>
        <v>2.8661860850458365</v>
      </c>
      <c r="P17" s="64">
        <f t="shared" si="8"/>
        <v>8.6594458702390475E-3</v>
      </c>
    </row>
    <row r="18" spans="1:16" ht="20.100000000000001" customHeight="1" x14ac:dyDescent="0.25">
      <c r="A18" s="13" t="s">
        <v>187</v>
      </c>
      <c r="B18" s="24">
        <v>4188.7400000000007</v>
      </c>
      <c r="C18" s="160">
        <v>7282.5600000000013</v>
      </c>
      <c r="D18" s="309">
        <f t="shared" si="2"/>
        <v>2.4552146098615845E-2</v>
      </c>
      <c r="E18" s="259">
        <f t="shared" si="3"/>
        <v>4.2492873713503472E-2</v>
      </c>
      <c r="F18" s="64">
        <f t="shared" si="4"/>
        <v>0.73860397160005165</v>
      </c>
      <c r="H18" s="24">
        <v>480.62600000000003</v>
      </c>
      <c r="I18" s="160">
        <v>630.33299999999986</v>
      </c>
      <c r="J18" s="309">
        <f t="shared" si="5"/>
        <v>2.2205644095861277E-2</v>
      </c>
      <c r="K18" s="259">
        <f t="shared" si="6"/>
        <v>2.8347626331016187E-2</v>
      </c>
      <c r="L18" s="64">
        <f t="shared" si="7"/>
        <v>0.31148335712175335</v>
      </c>
      <c r="N18" s="39">
        <f t="shared" si="0"/>
        <v>1.1474238076366639</v>
      </c>
      <c r="O18" s="173">
        <f t="shared" si="1"/>
        <v>0.86553766807276533</v>
      </c>
      <c r="P18" s="64">
        <f t="shared" si="8"/>
        <v>-0.24566872125870937</v>
      </c>
    </row>
    <row r="19" spans="1:16" ht="20.100000000000001" customHeight="1" x14ac:dyDescent="0.25">
      <c r="A19" s="13" t="s">
        <v>122</v>
      </c>
      <c r="B19" s="24">
        <v>2329.75</v>
      </c>
      <c r="C19" s="160">
        <v>1628.08</v>
      </c>
      <c r="D19" s="309">
        <f t="shared" si="2"/>
        <v>1.3655744298583882E-2</v>
      </c>
      <c r="E19" s="259">
        <f t="shared" si="3"/>
        <v>9.4996536706159259E-3</v>
      </c>
      <c r="F19" s="64">
        <f t="shared" si="4"/>
        <v>-0.30117823800837001</v>
      </c>
      <c r="H19" s="24">
        <v>372.95699999999999</v>
      </c>
      <c r="I19" s="160">
        <v>505.17400000000004</v>
      </c>
      <c r="J19" s="309">
        <f t="shared" si="5"/>
        <v>1.7231174353988618E-2</v>
      </c>
      <c r="K19" s="259">
        <f t="shared" si="6"/>
        <v>2.2718918070519515E-2</v>
      </c>
      <c r="L19" s="64">
        <f t="shared" si="7"/>
        <v>0.35451003735015041</v>
      </c>
      <c r="N19" s="39">
        <f t="shared" si="0"/>
        <v>1.6008455842901599</v>
      </c>
      <c r="O19" s="173">
        <f t="shared" si="1"/>
        <v>3.1028819222642623</v>
      </c>
      <c r="P19" s="64">
        <f t="shared" si="8"/>
        <v>0.93827684113588572</v>
      </c>
    </row>
    <row r="20" spans="1:16" ht="20.100000000000001" customHeight="1" x14ac:dyDescent="0.25">
      <c r="A20" s="13" t="s">
        <v>203</v>
      </c>
      <c r="B20" s="24">
        <v>5528.69</v>
      </c>
      <c r="C20" s="160">
        <v>5740.8300000000008</v>
      </c>
      <c r="D20" s="309">
        <f t="shared" si="2"/>
        <v>3.2406213948336829E-2</v>
      </c>
      <c r="E20" s="259">
        <f t="shared" si="3"/>
        <v>3.3497062049703971E-2</v>
      </c>
      <c r="F20" s="64">
        <f t="shared" si="4"/>
        <v>3.837075328875398E-2</v>
      </c>
      <c r="H20" s="24">
        <v>445.75700000000001</v>
      </c>
      <c r="I20" s="160">
        <v>494.06499999999994</v>
      </c>
      <c r="J20" s="309">
        <f t="shared" si="5"/>
        <v>2.0594643850392686E-2</v>
      </c>
      <c r="K20" s="259">
        <f t="shared" si="6"/>
        <v>2.2219319000010337E-2</v>
      </c>
      <c r="L20" s="64">
        <f t="shared" si="7"/>
        <v>0.10837294759252224</v>
      </c>
      <c r="N20" s="39">
        <f t="shared" si="0"/>
        <v>0.80626151945578428</v>
      </c>
      <c r="O20" s="173">
        <f t="shared" si="1"/>
        <v>0.86061597364840958</v>
      </c>
      <c r="P20" s="64">
        <f t="shared" si="8"/>
        <v>6.7415414082162603E-2</v>
      </c>
    </row>
    <row r="21" spans="1:16" ht="20.100000000000001" customHeight="1" x14ac:dyDescent="0.25">
      <c r="A21" s="13" t="s">
        <v>185</v>
      </c>
      <c r="B21" s="24">
        <v>2780.25</v>
      </c>
      <c r="C21" s="160">
        <v>3090.18</v>
      </c>
      <c r="D21" s="309">
        <f t="shared" si="2"/>
        <v>1.6296333549152418E-2</v>
      </c>
      <c r="E21" s="259">
        <f t="shared" si="3"/>
        <v>1.8030833730445631E-2</v>
      </c>
      <c r="F21" s="64">
        <f t="shared" si="4"/>
        <v>0.11147558672781219</v>
      </c>
      <c r="H21" s="24">
        <v>422.00900000000001</v>
      </c>
      <c r="I21" s="160">
        <v>431.75800000000004</v>
      </c>
      <c r="J21" s="309">
        <f t="shared" si="5"/>
        <v>1.9497450531703073E-2</v>
      </c>
      <c r="K21" s="259">
        <f t="shared" si="6"/>
        <v>1.9417219865415409E-2</v>
      </c>
      <c r="L21" s="64">
        <f t="shared" si="7"/>
        <v>2.3101403050645893E-2</v>
      </c>
      <c r="N21" s="39">
        <f t="shared" si="0"/>
        <v>1.5178814854779246</v>
      </c>
      <c r="O21" s="173">
        <f t="shared" si="1"/>
        <v>1.3971936909824025</v>
      </c>
      <c r="P21" s="64">
        <f t="shared" si="8"/>
        <v>-7.9510683574562424E-2</v>
      </c>
    </row>
    <row r="22" spans="1:16" ht="20.100000000000001" customHeight="1" x14ac:dyDescent="0.25">
      <c r="A22" s="13" t="s">
        <v>189</v>
      </c>
      <c r="B22" s="24">
        <v>4642.5399999999981</v>
      </c>
      <c r="C22" s="160">
        <v>3149.02</v>
      </c>
      <c r="D22" s="309">
        <f t="shared" si="2"/>
        <v>2.7212078178322822E-2</v>
      </c>
      <c r="E22" s="259">
        <f t="shared" si="3"/>
        <v>1.8374158150608673E-2</v>
      </c>
      <c r="F22" s="64">
        <f t="shared" si="4"/>
        <v>-0.32170320557281118</v>
      </c>
      <c r="H22" s="24">
        <v>555.02299999999991</v>
      </c>
      <c r="I22" s="160">
        <v>381.41700000000003</v>
      </c>
      <c r="J22" s="309">
        <f t="shared" si="5"/>
        <v>2.5642897394267498E-2</v>
      </c>
      <c r="K22" s="259">
        <f t="shared" si="6"/>
        <v>1.715326120050387E-2</v>
      </c>
      <c r="L22" s="64">
        <f t="shared" si="7"/>
        <v>-0.31279064110856653</v>
      </c>
      <c r="N22" s="39">
        <f t="shared" si="0"/>
        <v>1.1955158167727151</v>
      </c>
      <c r="O22" s="173">
        <f t="shared" si="1"/>
        <v>1.2112244444303308</v>
      </c>
      <c r="P22" s="64">
        <f t="shared" si="8"/>
        <v>1.3139623447242231E-2</v>
      </c>
    </row>
    <row r="23" spans="1:16" ht="20.100000000000001" customHeight="1" x14ac:dyDescent="0.25">
      <c r="A23" s="13" t="s">
        <v>197</v>
      </c>
      <c r="B23" s="24">
        <v>429.32</v>
      </c>
      <c r="C23" s="160">
        <v>965.3</v>
      </c>
      <c r="D23" s="309">
        <f t="shared" si="2"/>
        <v>2.5164434562798725E-3</v>
      </c>
      <c r="E23" s="259">
        <f t="shared" si="3"/>
        <v>5.6324109922396646E-3</v>
      </c>
      <c r="F23" s="64">
        <f t="shared" si="4"/>
        <v>1.2484393925277184</v>
      </c>
      <c r="H23" s="24">
        <v>121.13800000000001</v>
      </c>
      <c r="I23" s="160">
        <v>273.30500000000001</v>
      </c>
      <c r="J23" s="309">
        <f t="shared" si="5"/>
        <v>5.5967578002114812E-3</v>
      </c>
      <c r="K23" s="259">
        <f t="shared" si="6"/>
        <v>1.2291198484607947E-2</v>
      </c>
      <c r="L23" s="64">
        <f t="shared" si="7"/>
        <v>1.2561458832075814</v>
      </c>
      <c r="N23" s="39">
        <f t="shared" si="0"/>
        <v>2.8216248951830805</v>
      </c>
      <c r="O23" s="173">
        <f t="shared" si="1"/>
        <v>2.8312959701647156</v>
      </c>
      <c r="P23" s="64">
        <f t="shared" si="8"/>
        <v>3.4274842833096008E-3</v>
      </c>
    </row>
    <row r="24" spans="1:16" ht="20.100000000000001" customHeight="1" x14ac:dyDescent="0.25">
      <c r="A24" s="13" t="s">
        <v>205</v>
      </c>
      <c r="B24" s="24">
        <v>2827.57</v>
      </c>
      <c r="C24" s="160">
        <v>1473.86</v>
      </c>
      <c r="D24" s="309">
        <f t="shared" si="2"/>
        <v>1.6573697996071182E-2</v>
      </c>
      <c r="E24" s="259">
        <f t="shared" si="3"/>
        <v>8.5997982648113053E-3</v>
      </c>
      <c r="F24" s="64">
        <f t="shared" si="4"/>
        <v>-0.47875384163787288</v>
      </c>
      <c r="H24" s="24">
        <v>373.05599999999998</v>
      </c>
      <c r="I24" s="160">
        <v>242.08499999999998</v>
      </c>
      <c r="J24" s="309">
        <f t="shared" si="5"/>
        <v>1.7235748302891696E-2</v>
      </c>
      <c r="K24" s="259">
        <f t="shared" si="6"/>
        <v>1.0887158248646438E-2</v>
      </c>
      <c r="L24" s="64">
        <f t="shared" si="7"/>
        <v>-0.35107597786927436</v>
      </c>
      <c r="N24" s="39">
        <f t="shared" si="0"/>
        <v>1.3193519523831414</v>
      </c>
      <c r="O24" s="173">
        <f t="shared" si="1"/>
        <v>1.6425237132427775</v>
      </c>
      <c r="P24" s="64">
        <f t="shared" si="8"/>
        <v>0.24494734727598039</v>
      </c>
    </row>
    <row r="25" spans="1:16" ht="20.100000000000001" customHeight="1" x14ac:dyDescent="0.25">
      <c r="A25" s="13" t="s">
        <v>208</v>
      </c>
      <c r="B25" s="24">
        <v>3.0699999999999994</v>
      </c>
      <c r="C25" s="160">
        <v>37.909999999999997</v>
      </c>
      <c r="D25" s="309">
        <f t="shared" si="2"/>
        <v>1.799469256214294E-5</v>
      </c>
      <c r="E25" s="259">
        <f t="shared" si="3"/>
        <v>2.2120035296364414E-4</v>
      </c>
      <c r="F25" s="64">
        <f t="shared" si="4"/>
        <v>11.348534201954399</v>
      </c>
      <c r="H25" s="24">
        <v>88.532000000000011</v>
      </c>
      <c r="I25" s="160">
        <v>241.59</v>
      </c>
      <c r="J25" s="309">
        <f t="shared" si="5"/>
        <v>4.0903115584566604E-3</v>
      </c>
      <c r="K25" s="259">
        <f t="shared" si="6"/>
        <v>1.0864896880395287E-2</v>
      </c>
      <c r="L25" s="64">
        <f t="shared" si="7"/>
        <v>1.7288438078886728</v>
      </c>
      <c r="N25" s="39">
        <f t="shared" si="0"/>
        <v>288.37785016286654</v>
      </c>
      <c r="O25" s="173">
        <f t="shared" si="1"/>
        <v>63.727248747032448</v>
      </c>
      <c r="P25" s="64">
        <f t="shared" si="8"/>
        <v>-0.77901475889690786</v>
      </c>
    </row>
    <row r="26" spans="1:16" ht="20.100000000000001" customHeight="1" x14ac:dyDescent="0.25">
      <c r="A26" s="13" t="s">
        <v>132</v>
      </c>
      <c r="B26" s="24">
        <v>168.52999999999997</v>
      </c>
      <c r="C26" s="160">
        <v>1075.27</v>
      </c>
      <c r="D26" s="309">
        <f t="shared" si="2"/>
        <v>9.8783242263776865E-4</v>
      </c>
      <c r="E26" s="259">
        <f t="shared" si="3"/>
        <v>6.274072897156889E-3</v>
      </c>
      <c r="F26" s="64">
        <f t="shared" si="4"/>
        <v>5.3802883759568036</v>
      </c>
      <c r="H26" s="24">
        <v>42.169000000000004</v>
      </c>
      <c r="I26" s="160">
        <v>232.62299999999999</v>
      </c>
      <c r="J26" s="309">
        <f t="shared" si="5"/>
        <v>1.9482712251904272E-3</v>
      </c>
      <c r="K26" s="259">
        <f t="shared" si="6"/>
        <v>1.0461628821591096E-2</v>
      </c>
      <c r="L26" s="64">
        <f t="shared" si="7"/>
        <v>4.5164457302757937</v>
      </c>
      <c r="N26" s="39">
        <f t="shared" si="0"/>
        <v>2.5021657865068541</v>
      </c>
      <c r="O26" s="173">
        <f t="shared" si="1"/>
        <v>2.1633915202693279</v>
      </c>
      <c r="P26" s="64">
        <f t="shared" si="8"/>
        <v>-0.13539241406960154</v>
      </c>
    </row>
    <row r="27" spans="1:16" ht="20.100000000000001" customHeight="1" x14ac:dyDescent="0.25">
      <c r="A27" s="13" t="s">
        <v>128</v>
      </c>
      <c r="B27" s="24">
        <v>427.03999999999996</v>
      </c>
      <c r="C27" s="160">
        <v>378.74999999999994</v>
      </c>
      <c r="D27" s="309">
        <f t="shared" si="2"/>
        <v>2.5030793197842092E-3</v>
      </c>
      <c r="E27" s="259">
        <f t="shared" si="3"/>
        <v>2.2099613211548461E-3</v>
      </c>
      <c r="F27" s="64">
        <f t="shared" si="4"/>
        <v>-0.11308074185088053</v>
      </c>
      <c r="H27" s="24">
        <v>98.651999999999987</v>
      </c>
      <c r="I27" s="160">
        <v>226.05599999999998</v>
      </c>
      <c r="J27" s="309">
        <f t="shared" si="5"/>
        <v>4.5578707796600816E-3</v>
      </c>
      <c r="K27" s="259">
        <f t="shared" si="6"/>
        <v>1.0166294669459154E-2</v>
      </c>
      <c r="L27" s="64">
        <f t="shared" si="7"/>
        <v>1.2914487288651018</v>
      </c>
      <c r="N27" s="39">
        <f t="shared" si="0"/>
        <v>2.3101348819782688</v>
      </c>
      <c r="O27" s="173">
        <f t="shared" si="1"/>
        <v>5.9684752475247524</v>
      </c>
      <c r="P27" s="64">
        <f t="shared" si="8"/>
        <v>1.5836046605268728</v>
      </c>
    </row>
    <row r="28" spans="1:16" ht="20.100000000000001" customHeight="1" x14ac:dyDescent="0.25">
      <c r="A28" s="13" t="s">
        <v>195</v>
      </c>
      <c r="B28" s="24">
        <v>73.47999999999999</v>
      </c>
      <c r="C28" s="160">
        <v>1627.31</v>
      </c>
      <c r="D28" s="309">
        <f t="shared" si="2"/>
        <v>4.3070032881637241E-4</v>
      </c>
      <c r="E28" s="259">
        <f t="shared" si="3"/>
        <v>9.4951608119564178E-3</v>
      </c>
      <c r="F28" s="64">
        <f t="shared" ref="F28:F29" si="9">(C28-B28)/B28</f>
        <v>21.14629831246598</v>
      </c>
      <c r="H28" s="24">
        <v>20.984999999999999</v>
      </c>
      <c r="I28" s="160">
        <v>205.476</v>
      </c>
      <c r="J28" s="309">
        <f t="shared" si="5"/>
        <v>9.6953856294010082E-4</v>
      </c>
      <c r="K28" s="259">
        <f t="shared" si="6"/>
        <v>9.2407614197446176E-3</v>
      </c>
      <c r="L28" s="64">
        <f t="shared" ref="L28" si="10">(I28-H28)/H28</f>
        <v>8.7915654038598987</v>
      </c>
      <c r="N28" s="39">
        <f t="shared" si="0"/>
        <v>2.8558791507893306</v>
      </c>
      <c r="O28" s="173">
        <f t="shared" si="1"/>
        <v>1.2626727544229435</v>
      </c>
      <c r="P28" s="64">
        <f t="shared" ref="P28" si="11">(O28-N28)/N28</f>
        <v>-0.55786898263046047</v>
      </c>
    </row>
    <row r="29" spans="1:16" ht="20.100000000000001" customHeight="1" x14ac:dyDescent="0.25">
      <c r="A29" s="13" t="s">
        <v>209</v>
      </c>
      <c r="B29" s="24">
        <v>8211.659999999998</v>
      </c>
      <c r="C29" s="160">
        <v>7201.96</v>
      </c>
      <c r="D29" s="309">
        <f t="shared" si="2"/>
        <v>4.8132344340340937E-2</v>
      </c>
      <c r="E29" s="259">
        <f t="shared" si="3"/>
        <v>4.2022582274598964E-2</v>
      </c>
      <c r="F29" s="64">
        <f t="shared" si="9"/>
        <v>-0.12295930420889299</v>
      </c>
      <c r="H29" s="24">
        <v>271.42799999999994</v>
      </c>
      <c r="I29" s="160">
        <v>201.75699999999998</v>
      </c>
      <c r="J29" s="309">
        <f t="shared" si="5"/>
        <v>1.2540381847114873E-2</v>
      </c>
      <c r="K29" s="259">
        <f t="shared" si="6"/>
        <v>9.0735088368637425E-3</v>
      </c>
      <c r="L29" s="64">
        <f t="shared" ref="L29:L32" si="12">(I29-H29)/H29</f>
        <v>-0.25668317196457247</v>
      </c>
      <c r="N29" s="39">
        <f t="shared" ref="N29:N30" si="13">(H29/B29)*10</f>
        <v>0.33053974470448116</v>
      </c>
      <c r="O29" s="173">
        <f t="shared" ref="O29:O30" si="14">(I29/C29)*10</f>
        <v>0.2801417947336558</v>
      </c>
      <c r="P29" s="64">
        <f t="shared" ref="P29:P30" si="15">(O29-N29)/N29</f>
        <v>-0.15247167936153522</v>
      </c>
    </row>
    <row r="30" spans="1:16" ht="20.100000000000001" customHeight="1" x14ac:dyDescent="0.25">
      <c r="A30" s="13" t="s">
        <v>125</v>
      </c>
      <c r="B30" s="24">
        <v>830.31000000000006</v>
      </c>
      <c r="C30" s="160">
        <v>854.82999999999981</v>
      </c>
      <c r="D30" s="309">
        <f t="shared" si="2"/>
        <v>4.8668316551377551E-3</v>
      </c>
      <c r="E30" s="259">
        <f t="shared" si="3"/>
        <v>4.9878316466344472E-3</v>
      </c>
      <c r="F30" s="64">
        <f t="shared" si="4"/>
        <v>2.9531138972190812E-2</v>
      </c>
      <c r="H30" s="24">
        <v>234.02399999999997</v>
      </c>
      <c r="I30" s="160">
        <v>193.53900000000004</v>
      </c>
      <c r="J30" s="309">
        <f t="shared" si="5"/>
        <v>1.0812260788825072E-2</v>
      </c>
      <c r="K30" s="259">
        <f t="shared" si="6"/>
        <v>8.7039251514335197E-3</v>
      </c>
      <c r="L30" s="64">
        <f t="shared" si="12"/>
        <v>-0.17299507742795583</v>
      </c>
      <c r="N30" s="39">
        <f t="shared" si="13"/>
        <v>2.8185135672218804</v>
      </c>
      <c r="O30" s="173">
        <f t="shared" si="14"/>
        <v>2.2640641998993964</v>
      </c>
      <c r="P30" s="64">
        <f t="shared" si="15"/>
        <v>-0.19671694107507423</v>
      </c>
    </row>
    <row r="31" spans="1:16" ht="20.100000000000001" customHeight="1" x14ac:dyDescent="0.25">
      <c r="A31" s="13" t="s">
        <v>217</v>
      </c>
      <c r="B31" s="24">
        <v>354.6</v>
      </c>
      <c r="C31" s="160">
        <v>700.64</v>
      </c>
      <c r="D31" s="309">
        <f t="shared" si="2"/>
        <v>2.0784749128781393E-3</v>
      </c>
      <c r="E31" s="259">
        <f t="shared" si="3"/>
        <v>4.0881512872711061E-3</v>
      </c>
      <c r="F31" s="64">
        <f t="shared" si="4"/>
        <v>0.97586012408347422</v>
      </c>
      <c r="H31" s="24">
        <v>97.86999999999999</v>
      </c>
      <c r="I31" s="160">
        <v>193.36499999999998</v>
      </c>
      <c r="J31" s="309">
        <f t="shared" si="5"/>
        <v>4.5217412034761805E-3</v>
      </c>
      <c r="K31" s="259">
        <f t="shared" si="6"/>
        <v>8.6960999431997792E-3</v>
      </c>
      <c r="L31" s="64">
        <f t="shared" si="12"/>
        <v>0.97573311535710638</v>
      </c>
      <c r="N31" s="39">
        <f t="shared" ref="N31:N32" si="16">(H31/B31)*10</f>
        <v>2.7600112803158483</v>
      </c>
      <c r="O31" s="173">
        <f t="shared" ref="O31:O32" si="17">(I31/C31)*10</f>
        <v>2.759833866179493</v>
      </c>
      <c r="P31" s="64">
        <f t="shared" ref="P31:P32" si="18">(O31-N31)/N31</f>
        <v>-6.4280221468877472E-5</v>
      </c>
    </row>
    <row r="32" spans="1:16" ht="20.100000000000001" customHeight="1" thickBot="1" x14ac:dyDescent="0.3">
      <c r="A32" s="13" t="s">
        <v>17</v>
      </c>
      <c r="B32" s="24">
        <f>B33-SUM(B7:B31)</f>
        <v>26311.03999999995</v>
      </c>
      <c r="C32" s="160">
        <f>C33-SUM(C7:C31)</f>
        <v>12572.380000000092</v>
      </c>
      <c r="D32" s="309">
        <f t="shared" si="2"/>
        <v>0.15422119732581255</v>
      </c>
      <c r="E32" s="259">
        <f t="shared" si="3"/>
        <v>7.3358345913824341E-2</v>
      </c>
      <c r="F32" s="64">
        <f t="shared" si="4"/>
        <v>-0.52216332003599564</v>
      </c>
      <c r="H32" s="24">
        <f>H33-SUM(H7:H31)</f>
        <v>4809.9150000000081</v>
      </c>
      <c r="I32" s="160">
        <f>I33-SUM(I7:I31)</f>
        <v>2158.5740000000005</v>
      </c>
      <c r="J32" s="309">
        <f t="shared" si="5"/>
        <v>0.22222530745599442</v>
      </c>
      <c r="K32" s="259">
        <f t="shared" si="6"/>
        <v>9.7076385275476559E-2</v>
      </c>
      <c r="L32" s="64">
        <f t="shared" si="12"/>
        <v>-0.55122408608052387</v>
      </c>
      <c r="N32" s="39">
        <f t="shared" si="16"/>
        <v>1.8280976350611824</v>
      </c>
      <c r="O32" s="173">
        <f t="shared" si="17"/>
        <v>1.7169175605573366</v>
      </c>
      <c r="P32" s="64">
        <f t="shared" si="18"/>
        <v>-6.0817361376940278E-2</v>
      </c>
    </row>
    <row r="33" spans="1:16" ht="26.25" customHeight="1" thickBot="1" x14ac:dyDescent="0.3">
      <c r="A33" s="17" t="s">
        <v>18</v>
      </c>
      <c r="B33" s="22">
        <v>170605.86</v>
      </c>
      <c r="C33" s="165">
        <v>171383.09000000003</v>
      </c>
      <c r="D33" s="305">
        <f>SUM(D7:D32)</f>
        <v>1.0000000000000002</v>
      </c>
      <c r="E33" s="306">
        <f>SUM(E7:E32)</f>
        <v>1.0000000000000004</v>
      </c>
      <c r="F33" s="69">
        <f t="shared" si="4"/>
        <v>4.555705179177548E-3</v>
      </c>
      <c r="G33" s="2"/>
      <c r="H33" s="22">
        <v>21644.317000000006</v>
      </c>
      <c r="I33" s="165">
        <v>22235.830000000005</v>
      </c>
      <c r="J33" s="305">
        <f>SUM(J7:J32)</f>
        <v>1</v>
      </c>
      <c r="K33" s="306">
        <f>SUM(K7:K32)</f>
        <v>0.99999999999999944</v>
      </c>
      <c r="L33" s="69">
        <f t="shared" si="7"/>
        <v>2.7328790277835927E-2</v>
      </c>
      <c r="N33" s="34">
        <f t="shared" si="0"/>
        <v>1.268673713786854</v>
      </c>
      <c r="O33" s="166">
        <f t="shared" si="1"/>
        <v>1.2974343034659954</v>
      </c>
      <c r="P33" s="69">
        <f t="shared" si="8"/>
        <v>2.2669808136320694E-2</v>
      </c>
    </row>
    <row r="35" spans="1:16" ht="15.75" thickBot="1" x14ac:dyDescent="0.3"/>
    <row r="36" spans="1:16" x14ac:dyDescent="0.25">
      <c r="A36" s="462" t="s">
        <v>2</v>
      </c>
      <c r="B36" s="455" t="s">
        <v>1</v>
      </c>
      <c r="C36" s="446"/>
      <c r="D36" s="455" t="s">
        <v>105</v>
      </c>
      <c r="E36" s="446"/>
      <c r="F36" s="148" t="s">
        <v>0</v>
      </c>
      <c r="H36" s="465" t="s">
        <v>19</v>
      </c>
      <c r="I36" s="466"/>
      <c r="J36" s="455" t="s">
        <v>105</v>
      </c>
      <c r="K36" s="451"/>
      <c r="L36" s="148" t="s">
        <v>0</v>
      </c>
      <c r="N36" s="445" t="s">
        <v>22</v>
      </c>
      <c r="O36" s="446"/>
      <c r="P36" s="148" t="s">
        <v>0</v>
      </c>
    </row>
    <row r="37" spans="1:16" x14ac:dyDescent="0.25">
      <c r="A37" s="463"/>
      <c r="B37" s="456" t="str">
        <f>B5</f>
        <v>jan-fev</v>
      </c>
      <c r="C37" s="448"/>
      <c r="D37" s="456" t="str">
        <f>B5</f>
        <v>jan-fev</v>
      </c>
      <c r="E37" s="448"/>
      <c r="F37" s="149" t="str">
        <f>F5</f>
        <v>2022/2021</v>
      </c>
      <c r="H37" s="443" t="str">
        <f>B5</f>
        <v>jan-fev</v>
      </c>
      <c r="I37" s="448"/>
      <c r="J37" s="456" t="str">
        <f>B5</f>
        <v>jan-fev</v>
      </c>
      <c r="K37" s="444"/>
      <c r="L37" s="149" t="str">
        <f>L5</f>
        <v>2022/2021</v>
      </c>
      <c r="N37" s="443" t="str">
        <f>B5</f>
        <v>jan-fev</v>
      </c>
      <c r="O37" s="444"/>
      <c r="P37" s="149" t="str">
        <f>P5</f>
        <v>2022/2021</v>
      </c>
    </row>
    <row r="38" spans="1:16" ht="19.5" customHeight="1" thickBot="1" x14ac:dyDescent="0.3">
      <c r="A38" s="464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181</v>
      </c>
      <c r="B39" s="45">
        <v>16864.669999999998</v>
      </c>
      <c r="C39" s="167">
        <v>18070.98</v>
      </c>
      <c r="D39" s="309">
        <f t="shared" ref="D39:D61" si="19">B39/$B$62</f>
        <v>0.24782613359713779</v>
      </c>
      <c r="E39" s="308">
        <f t="shared" ref="E39:E61" si="20">C39/$C$62</f>
        <v>0.3229301381126069</v>
      </c>
      <c r="F39" s="64">
        <f>(C39-B39)/B39</f>
        <v>7.1528823273743367E-2</v>
      </c>
      <c r="H39" s="45">
        <v>2205.4790000000003</v>
      </c>
      <c r="I39" s="167">
        <v>2245.5410000000006</v>
      </c>
      <c r="J39" s="309">
        <f t="shared" ref="J39:J61" si="21">H39/$H$62</f>
        <v>0.21901831985777725</v>
      </c>
      <c r="K39" s="308">
        <f t="shared" ref="K39:K61" si="22">I39/$I$62</f>
        <v>0.29329928833608365</v>
      </c>
      <c r="L39" s="64">
        <f>(I39-H39)/H39</f>
        <v>1.8164761487187295E-2</v>
      </c>
      <c r="N39" s="39">
        <f t="shared" ref="N39:N62" si="23">(H39/B39)*10</f>
        <v>1.3077510559056302</v>
      </c>
      <c r="O39" s="172">
        <f t="shared" ref="O39:O62" si="24">(I39/C39)*10</f>
        <v>1.2426227022552185</v>
      </c>
      <c r="P39" s="73">
        <f t="shared" si="8"/>
        <v>-4.9801797793472005E-2</v>
      </c>
    </row>
    <row r="40" spans="1:16" ht="20.100000000000001" customHeight="1" x14ac:dyDescent="0.25">
      <c r="A40" s="44" t="s">
        <v>184</v>
      </c>
      <c r="B40" s="24">
        <v>2614.1299999999997</v>
      </c>
      <c r="C40" s="160">
        <v>3706.3700000000003</v>
      </c>
      <c r="D40" s="309">
        <f t="shared" si="19"/>
        <v>3.841461058059753E-2</v>
      </c>
      <c r="E40" s="259">
        <f t="shared" si="20"/>
        <v>6.6233185803781694E-2</v>
      </c>
      <c r="F40" s="64">
        <f t="shared" ref="F40:F62" si="25">(C40-B40)/B40</f>
        <v>0.4178216079536981</v>
      </c>
      <c r="H40" s="24">
        <v>468.60399999999993</v>
      </c>
      <c r="I40" s="160">
        <v>811.38300000000004</v>
      </c>
      <c r="J40" s="309">
        <f t="shared" si="21"/>
        <v>4.6535406031358188E-2</v>
      </c>
      <c r="K40" s="259">
        <f t="shared" si="22"/>
        <v>0.10597805004139159</v>
      </c>
      <c r="L40" s="64">
        <f t="shared" ref="L40:L62" si="26">(I40-H40)/H40</f>
        <v>0.73148970132563995</v>
      </c>
      <c r="N40" s="39">
        <f t="shared" si="23"/>
        <v>1.7925810881631745</v>
      </c>
      <c r="O40" s="173">
        <f t="shared" si="24"/>
        <v>2.1891581250657652</v>
      </c>
      <c r="P40" s="64">
        <f t="shared" si="8"/>
        <v>0.22123241147710426</v>
      </c>
    </row>
    <row r="41" spans="1:16" ht="20.100000000000001" customHeight="1" x14ac:dyDescent="0.25">
      <c r="A41" s="44" t="s">
        <v>182</v>
      </c>
      <c r="B41" s="24">
        <v>12970.77</v>
      </c>
      <c r="C41" s="160">
        <v>8988.1999999999989</v>
      </c>
      <c r="D41" s="309">
        <f t="shared" si="19"/>
        <v>0.19060531744040929</v>
      </c>
      <c r="E41" s="259">
        <f t="shared" si="20"/>
        <v>0.16061999224080448</v>
      </c>
      <c r="F41" s="64">
        <f t="shared" si="25"/>
        <v>-0.30704191038774115</v>
      </c>
      <c r="H41" s="24">
        <v>994.625</v>
      </c>
      <c r="I41" s="160">
        <v>794.02499999999998</v>
      </c>
      <c r="J41" s="309">
        <f t="shared" si="21"/>
        <v>9.8772691278648156E-2</v>
      </c>
      <c r="K41" s="259">
        <f t="shared" si="22"/>
        <v>0.10371085071306146</v>
      </c>
      <c r="L41" s="64">
        <f t="shared" si="26"/>
        <v>-0.20168405177830842</v>
      </c>
      <c r="N41" s="39">
        <f t="shared" si="23"/>
        <v>0.76682031984222976</v>
      </c>
      <c r="O41" s="173">
        <f t="shared" si="24"/>
        <v>0.88340824636745963</v>
      </c>
      <c r="P41" s="64">
        <f t="shared" si="8"/>
        <v>0.15204073693458903</v>
      </c>
    </row>
    <row r="42" spans="1:16" ht="20.100000000000001" customHeight="1" x14ac:dyDescent="0.25">
      <c r="A42" s="44" t="s">
        <v>186</v>
      </c>
      <c r="B42" s="24">
        <v>9737.130000000001</v>
      </c>
      <c r="C42" s="160">
        <v>4115.96</v>
      </c>
      <c r="D42" s="309">
        <f t="shared" si="19"/>
        <v>0.14308701446471817</v>
      </c>
      <c r="E42" s="259">
        <f t="shared" si="20"/>
        <v>7.3552598213598025E-2</v>
      </c>
      <c r="F42" s="64">
        <f t="shared" si="25"/>
        <v>-0.5772922822227905</v>
      </c>
      <c r="H42" s="24">
        <v>1746.7850000000001</v>
      </c>
      <c r="I42" s="160">
        <v>674.98799999999994</v>
      </c>
      <c r="J42" s="309">
        <f t="shared" si="21"/>
        <v>0.17346704087990292</v>
      </c>
      <c r="K42" s="259">
        <f t="shared" si="22"/>
        <v>8.8162941596433272E-2</v>
      </c>
      <c r="L42" s="64">
        <f t="shared" si="26"/>
        <v>-0.61358266758645164</v>
      </c>
      <c r="N42" s="39">
        <f t="shared" si="23"/>
        <v>1.7939423628933782</v>
      </c>
      <c r="O42" s="173">
        <f t="shared" si="24"/>
        <v>1.639928473551735</v>
      </c>
      <c r="P42" s="64">
        <f t="shared" si="8"/>
        <v>-8.5852194879461066E-2</v>
      </c>
    </row>
    <row r="43" spans="1:16" ht="20.100000000000001" customHeight="1" x14ac:dyDescent="0.25">
      <c r="A43" s="44" t="s">
        <v>191</v>
      </c>
      <c r="B43" s="24">
        <v>2660.2000000000003</v>
      </c>
      <c r="C43" s="160">
        <v>2220.92</v>
      </c>
      <c r="D43" s="309">
        <f t="shared" si="19"/>
        <v>3.9091608705957841E-2</v>
      </c>
      <c r="E43" s="259">
        <f t="shared" si="20"/>
        <v>3.968805246517073E-2</v>
      </c>
      <c r="F43" s="64">
        <f t="shared" si="25"/>
        <v>-0.16513044132020155</v>
      </c>
      <c r="H43" s="24">
        <v>755.91700000000003</v>
      </c>
      <c r="I43" s="160">
        <v>636.5569999999999</v>
      </c>
      <c r="J43" s="309">
        <f t="shared" si="21"/>
        <v>7.5067443984699653E-2</v>
      </c>
      <c r="K43" s="259">
        <f t="shared" si="22"/>
        <v>8.3143311605244491E-2</v>
      </c>
      <c r="L43" s="64">
        <f t="shared" si="26"/>
        <v>-0.15790093356810353</v>
      </c>
      <c r="N43" s="39">
        <f t="shared" si="23"/>
        <v>2.8415795804826702</v>
      </c>
      <c r="O43" s="173">
        <f t="shared" si="24"/>
        <v>2.8661860850458365</v>
      </c>
      <c r="P43" s="64">
        <f t="shared" si="8"/>
        <v>8.6594458702390475E-3</v>
      </c>
    </row>
    <row r="44" spans="1:16" ht="20.100000000000001" customHeight="1" x14ac:dyDescent="0.25">
      <c r="A44" s="44" t="s">
        <v>187</v>
      </c>
      <c r="B44" s="24">
        <v>4188.7400000000007</v>
      </c>
      <c r="C44" s="160">
        <v>7282.5600000000013</v>
      </c>
      <c r="D44" s="309">
        <f t="shared" si="19"/>
        <v>6.155348659912558E-2</v>
      </c>
      <c r="E44" s="259">
        <f t="shared" si="20"/>
        <v>0.13014004257728951</v>
      </c>
      <c r="F44" s="64">
        <f t="shared" si="25"/>
        <v>0.73860397160005165</v>
      </c>
      <c r="H44" s="24">
        <v>480.62600000000003</v>
      </c>
      <c r="I44" s="160">
        <v>630.33299999999986</v>
      </c>
      <c r="J44" s="309">
        <f t="shared" si="21"/>
        <v>4.7729268335796458E-2</v>
      </c>
      <c r="K44" s="259">
        <f t="shared" si="22"/>
        <v>8.2330369525539071E-2</v>
      </c>
      <c r="L44" s="64">
        <f t="shared" si="26"/>
        <v>0.31148335712175335</v>
      </c>
      <c r="N44" s="39">
        <f t="shared" si="23"/>
        <v>1.1474238076366639</v>
      </c>
      <c r="O44" s="173">
        <f t="shared" si="24"/>
        <v>0.86553766807276533</v>
      </c>
      <c r="P44" s="64">
        <f t="shared" si="8"/>
        <v>-0.24566872125870937</v>
      </c>
    </row>
    <row r="45" spans="1:16" ht="20.100000000000001" customHeight="1" x14ac:dyDescent="0.25">
      <c r="A45" s="44" t="s">
        <v>185</v>
      </c>
      <c r="B45" s="24">
        <v>2780.25</v>
      </c>
      <c r="C45" s="160">
        <v>3090.18</v>
      </c>
      <c r="D45" s="309">
        <f t="shared" si="19"/>
        <v>4.0855742088842677E-2</v>
      </c>
      <c r="E45" s="259">
        <f t="shared" si="20"/>
        <v>5.5221811666706262E-2</v>
      </c>
      <c r="F45" s="64">
        <f t="shared" si="25"/>
        <v>0.11147558672781219</v>
      </c>
      <c r="H45" s="24">
        <v>422.00900000000001</v>
      </c>
      <c r="I45" s="160">
        <v>431.75800000000004</v>
      </c>
      <c r="J45" s="309">
        <f t="shared" si="21"/>
        <v>4.1908221363640599E-2</v>
      </c>
      <c r="K45" s="259">
        <f t="shared" si="22"/>
        <v>5.6393677128767979E-2</v>
      </c>
      <c r="L45" s="64">
        <f t="shared" si="26"/>
        <v>2.3101403050645893E-2</v>
      </c>
      <c r="N45" s="39">
        <f t="shared" si="23"/>
        <v>1.5178814854779246</v>
      </c>
      <c r="O45" s="173">
        <f t="shared" si="24"/>
        <v>1.3971936909824025</v>
      </c>
      <c r="P45" s="64">
        <f t="shared" si="8"/>
        <v>-7.9510683574562424E-2</v>
      </c>
    </row>
    <row r="46" spans="1:16" ht="20.100000000000001" customHeight="1" x14ac:dyDescent="0.25">
      <c r="A46" s="44" t="s">
        <v>189</v>
      </c>
      <c r="B46" s="24">
        <v>4642.5399999999981</v>
      </c>
      <c r="C46" s="160">
        <v>3149.02</v>
      </c>
      <c r="D46" s="309">
        <f t="shared" si="19"/>
        <v>6.8222072431304959E-2</v>
      </c>
      <c r="E46" s="259">
        <f t="shared" si="20"/>
        <v>5.6273288085060214E-2</v>
      </c>
      <c r="F46" s="64">
        <f t="shared" si="25"/>
        <v>-0.32170320557281118</v>
      </c>
      <c r="H46" s="24">
        <v>555.02299999999991</v>
      </c>
      <c r="I46" s="160">
        <v>381.41700000000003</v>
      </c>
      <c r="J46" s="309">
        <f t="shared" si="21"/>
        <v>5.511737130229899E-2</v>
      </c>
      <c r="K46" s="259">
        <f t="shared" si="22"/>
        <v>4.9818433357166042E-2</v>
      </c>
      <c r="L46" s="64">
        <f t="shared" si="26"/>
        <v>-0.31279064110856653</v>
      </c>
      <c r="N46" s="39">
        <f t="shared" si="23"/>
        <v>1.1955158167727151</v>
      </c>
      <c r="O46" s="173">
        <f t="shared" si="24"/>
        <v>1.2112244444303308</v>
      </c>
      <c r="P46" s="64">
        <f t="shared" si="8"/>
        <v>1.3139623447242231E-2</v>
      </c>
    </row>
    <row r="47" spans="1:16" ht="20.100000000000001" customHeight="1" x14ac:dyDescent="0.25">
      <c r="A47" s="44" t="s">
        <v>197</v>
      </c>
      <c r="B47" s="24">
        <v>429.32</v>
      </c>
      <c r="C47" s="160">
        <v>965.3</v>
      </c>
      <c r="D47" s="309">
        <f t="shared" si="19"/>
        <v>6.3088525109547475E-3</v>
      </c>
      <c r="E47" s="259">
        <f t="shared" si="20"/>
        <v>1.7250003171941943E-2</v>
      </c>
      <c r="F47" s="64">
        <f t="shared" si="25"/>
        <v>1.2484393925277184</v>
      </c>
      <c r="H47" s="24">
        <v>121.13800000000001</v>
      </c>
      <c r="I47" s="160">
        <v>273.30500000000001</v>
      </c>
      <c r="J47" s="309">
        <f t="shared" si="21"/>
        <v>1.2029786377894062E-2</v>
      </c>
      <c r="K47" s="259">
        <f t="shared" si="22"/>
        <v>3.569748314490509E-2</v>
      </c>
      <c r="L47" s="64">
        <f t="shared" si="26"/>
        <v>1.2561458832075814</v>
      </c>
      <c r="N47" s="39">
        <f t="shared" si="23"/>
        <v>2.8216248951830805</v>
      </c>
      <c r="O47" s="173">
        <f t="shared" si="24"/>
        <v>2.8312959701647156</v>
      </c>
      <c r="P47" s="64">
        <f t="shared" si="8"/>
        <v>3.4274842833096008E-3</v>
      </c>
    </row>
    <row r="48" spans="1:16" ht="20.100000000000001" customHeight="1" x14ac:dyDescent="0.25">
      <c r="A48" s="44" t="s">
        <v>195</v>
      </c>
      <c r="B48" s="24">
        <v>73.47999999999999</v>
      </c>
      <c r="C48" s="160">
        <v>1627.31</v>
      </c>
      <c r="D48" s="309">
        <f t="shared" si="19"/>
        <v>1.0797877632184728E-3</v>
      </c>
      <c r="E48" s="259">
        <f t="shared" si="20"/>
        <v>2.9080185084152953E-2</v>
      </c>
      <c r="F48" s="64">
        <f t="shared" si="25"/>
        <v>21.14629831246598</v>
      </c>
      <c r="H48" s="24">
        <v>20.984999999999999</v>
      </c>
      <c r="I48" s="160">
        <v>205.476</v>
      </c>
      <c r="J48" s="309">
        <f t="shared" si="21"/>
        <v>2.083946136968638E-3</v>
      </c>
      <c r="K48" s="259">
        <f t="shared" si="22"/>
        <v>2.6838060213616722E-2</v>
      </c>
      <c r="L48" s="64">
        <f t="shared" si="26"/>
        <v>8.7915654038598987</v>
      </c>
      <c r="N48" s="39">
        <f t="shared" si="23"/>
        <v>2.8558791507893306</v>
      </c>
      <c r="O48" s="173">
        <f t="shared" si="24"/>
        <v>1.2626727544229435</v>
      </c>
      <c r="P48" s="64">
        <f t="shared" si="8"/>
        <v>-0.55786898263046047</v>
      </c>
    </row>
    <row r="49" spans="1:16" ht="20.100000000000001" customHeight="1" x14ac:dyDescent="0.25">
      <c r="A49" s="44" t="s">
        <v>183</v>
      </c>
      <c r="B49" s="24">
        <v>1899.88</v>
      </c>
      <c r="C49" s="160">
        <v>713.85</v>
      </c>
      <c r="D49" s="309">
        <f t="shared" si="19"/>
        <v>2.7918714964391845E-2</v>
      </c>
      <c r="E49" s="259">
        <f t="shared" si="20"/>
        <v>1.2756567662167987E-2</v>
      </c>
      <c r="F49" s="64">
        <f>(C49-B49)/B49</f>
        <v>-0.62426574309956429</v>
      </c>
      <c r="H49" s="24">
        <v>256.50800000000004</v>
      </c>
      <c r="I49" s="160">
        <v>160.53299999999999</v>
      </c>
      <c r="J49" s="309">
        <f t="shared" si="21"/>
        <v>2.5472902344605742E-2</v>
      </c>
      <c r="K49" s="259">
        <f t="shared" si="22"/>
        <v>2.0967871285563926E-2</v>
      </c>
      <c r="L49" s="64">
        <f t="shared" si="26"/>
        <v>-0.374159870257458</v>
      </c>
      <c r="N49" s="39">
        <f t="shared" si="23"/>
        <v>1.3501273764658821</v>
      </c>
      <c r="O49" s="173">
        <f t="shared" si="24"/>
        <v>2.2488337886110523</v>
      </c>
      <c r="P49" s="64">
        <f t="shared" si="8"/>
        <v>0.6656456478185343</v>
      </c>
    </row>
    <row r="50" spans="1:16" ht="20.100000000000001" customHeight="1" x14ac:dyDescent="0.25">
      <c r="A50" s="44" t="s">
        <v>188</v>
      </c>
      <c r="B50" s="24">
        <v>925.05</v>
      </c>
      <c r="C50" s="160">
        <v>422.91</v>
      </c>
      <c r="D50" s="309">
        <f t="shared" si="19"/>
        <v>1.359359921564029E-2</v>
      </c>
      <c r="E50" s="259">
        <f t="shared" si="20"/>
        <v>7.5574420816802738E-3</v>
      </c>
      <c r="F50" s="64">
        <f t="shared" ref="F50:F53" si="27">(C50-B50)/B50</f>
        <v>-0.5428247121777201</v>
      </c>
      <c r="H50" s="24">
        <v>227.42500000000001</v>
      </c>
      <c r="I50" s="160">
        <v>142.95099999999999</v>
      </c>
      <c r="J50" s="309">
        <f t="shared" si="21"/>
        <v>2.2584772466051586E-2</v>
      </c>
      <c r="K50" s="259">
        <f t="shared" si="22"/>
        <v>1.8671414401666003E-2</v>
      </c>
      <c r="L50" s="64">
        <f t="shared" si="26"/>
        <v>-0.37143673738595145</v>
      </c>
      <c r="N50" s="39">
        <f t="shared" ref="N50" si="28">(H50/B50)*10</f>
        <v>2.4585157559050868</v>
      </c>
      <c r="O50" s="173">
        <f t="shared" ref="O50" si="29">(I50/C50)*10</f>
        <v>3.3801754510415929</v>
      </c>
      <c r="P50" s="64">
        <f t="shared" ref="P50" si="30">(O50-N50)/N50</f>
        <v>0.37488459975201704</v>
      </c>
    </row>
    <row r="51" spans="1:16" ht="20.100000000000001" customHeight="1" x14ac:dyDescent="0.25">
      <c r="A51" s="44" t="s">
        <v>190</v>
      </c>
      <c r="B51" s="24">
        <v>6036.2300000000005</v>
      </c>
      <c r="C51" s="160">
        <v>556.66</v>
      </c>
      <c r="D51" s="309">
        <f t="shared" si="19"/>
        <v>8.8702331110128527E-2</v>
      </c>
      <c r="E51" s="259">
        <f t="shared" si="20"/>
        <v>9.9475673528366341E-3</v>
      </c>
      <c r="F51" s="64">
        <f t="shared" si="27"/>
        <v>-0.90778018730233945</v>
      </c>
      <c r="H51" s="24">
        <v>1290.4449999999999</v>
      </c>
      <c r="I51" s="160">
        <v>63.60199999999999</v>
      </c>
      <c r="J51" s="309">
        <f t="shared" si="21"/>
        <v>0.12814952931715481</v>
      </c>
      <c r="K51" s="259">
        <f t="shared" si="22"/>
        <v>8.3073171840334168E-3</v>
      </c>
      <c r="L51" s="64">
        <f t="shared" si="26"/>
        <v>-0.95071312609216196</v>
      </c>
      <c r="N51" s="39">
        <f t="shared" ref="N51:N52" si="31">(H51/B51)*10</f>
        <v>2.1378327200918452</v>
      </c>
      <c r="O51" s="173">
        <f t="shared" ref="O51:O52" si="32">(I51/C51)*10</f>
        <v>1.1425645816117556</v>
      </c>
      <c r="P51" s="64">
        <f t="shared" ref="P51:P52" si="33">(O51-N51)/N51</f>
        <v>-0.46555005409278755</v>
      </c>
    </row>
    <row r="52" spans="1:16" ht="20.100000000000001" customHeight="1" x14ac:dyDescent="0.25">
      <c r="A52" s="44" t="s">
        <v>193</v>
      </c>
      <c r="B52" s="24">
        <v>257.55</v>
      </c>
      <c r="C52" s="160">
        <v>326.22000000000003</v>
      </c>
      <c r="D52" s="309">
        <f t="shared" si="19"/>
        <v>3.7846943170511396E-3</v>
      </c>
      <c r="E52" s="259">
        <f t="shared" si="20"/>
        <v>5.8295825492084346E-3</v>
      </c>
      <c r="F52" s="64">
        <f t="shared" si="27"/>
        <v>0.26662783925451372</v>
      </c>
      <c r="H52" s="24">
        <v>55.527000000000001</v>
      </c>
      <c r="I52" s="160">
        <v>57.280999999999999</v>
      </c>
      <c r="J52" s="309">
        <f t="shared" si="21"/>
        <v>5.5141899998788456E-3</v>
      </c>
      <c r="K52" s="259">
        <f t="shared" si="22"/>
        <v>7.4817055378544424E-3</v>
      </c>
      <c r="L52" s="64">
        <f t="shared" si="26"/>
        <v>3.1588236353485649E-2</v>
      </c>
      <c r="N52" s="39">
        <f t="shared" si="31"/>
        <v>2.1559697146185206</v>
      </c>
      <c r="O52" s="173">
        <f t="shared" si="32"/>
        <v>1.7559009257556248</v>
      </c>
      <c r="P52" s="64">
        <f t="shared" si="33"/>
        <v>-0.18556326934939543</v>
      </c>
    </row>
    <row r="53" spans="1:16" ht="20.100000000000001" customHeight="1" x14ac:dyDescent="0.25">
      <c r="A53" s="44" t="s">
        <v>194</v>
      </c>
      <c r="B53" s="24">
        <v>233.06000000000003</v>
      </c>
      <c r="C53" s="160">
        <v>191.08</v>
      </c>
      <c r="D53" s="309">
        <f t="shared" si="19"/>
        <v>3.4248140459403561E-3</v>
      </c>
      <c r="E53" s="259">
        <f t="shared" si="20"/>
        <v>3.4146178453275324E-3</v>
      </c>
      <c r="F53" s="64">
        <f t="shared" si="27"/>
        <v>-0.18012528962498933</v>
      </c>
      <c r="H53" s="24">
        <v>47.298999999999992</v>
      </c>
      <c r="I53" s="160">
        <v>41.659000000000006</v>
      </c>
      <c r="J53" s="309">
        <f t="shared" si="21"/>
        <v>4.6970964180357211E-3</v>
      </c>
      <c r="K53" s="259">
        <f t="shared" si="22"/>
        <v>5.4412522651748098E-3</v>
      </c>
      <c r="L53" s="64">
        <f t="shared" si="26"/>
        <v>-0.11924142159453661</v>
      </c>
      <c r="N53" s="39">
        <f t="shared" ref="N53" si="34">(H53/B53)*10</f>
        <v>2.029477387797133</v>
      </c>
      <c r="O53" s="173">
        <f t="shared" ref="O53" si="35">(I53/C53)*10</f>
        <v>2.1801863093992049</v>
      </c>
      <c r="P53" s="64">
        <f t="shared" ref="P53" si="36">(O53-N53)/N53</f>
        <v>7.4259965894794555E-2</v>
      </c>
    </row>
    <row r="54" spans="1:16" ht="20.100000000000001" customHeight="1" x14ac:dyDescent="0.25">
      <c r="A54" s="44" t="s">
        <v>199</v>
      </c>
      <c r="B54" s="24">
        <v>590.95000000000005</v>
      </c>
      <c r="C54" s="160">
        <v>139.19999999999999</v>
      </c>
      <c r="D54" s="309">
        <f t="shared" si="19"/>
        <v>8.6840035203314733E-3</v>
      </c>
      <c r="E54" s="259">
        <f t="shared" si="20"/>
        <v>2.4875172915511433E-3</v>
      </c>
      <c r="F54" s="64">
        <f t="shared" ref="F54" si="37">(C54-B54)/B54</f>
        <v>-0.764447076740841</v>
      </c>
      <c r="H54" s="24">
        <v>160.27000000000001</v>
      </c>
      <c r="I54" s="160">
        <v>25.905000000000001</v>
      </c>
      <c r="J54" s="309">
        <f t="shared" si="21"/>
        <v>1.5915846908361383E-2</v>
      </c>
      <c r="K54" s="259">
        <f t="shared" si="22"/>
        <v>3.3835579329641475E-3</v>
      </c>
      <c r="L54" s="64">
        <f t="shared" si="26"/>
        <v>-0.83836650652024713</v>
      </c>
      <c r="N54" s="39">
        <f t="shared" si="23"/>
        <v>2.7120737795075729</v>
      </c>
      <c r="O54" s="173">
        <f t="shared" si="24"/>
        <v>1.860991379310345</v>
      </c>
      <c r="P54" s="64">
        <f t="shared" ref="P54" si="38">(O54-N54)/N54</f>
        <v>-0.3138124068113507</v>
      </c>
    </row>
    <row r="55" spans="1:16" ht="20.100000000000001" customHeight="1" x14ac:dyDescent="0.25">
      <c r="A55" s="44" t="s">
        <v>200</v>
      </c>
      <c r="B55" s="24">
        <v>107.40000000000002</v>
      </c>
      <c r="C55" s="160">
        <v>99.410000000000011</v>
      </c>
      <c r="D55" s="309">
        <f t="shared" si="19"/>
        <v>1.5782417769415356E-3</v>
      </c>
      <c r="E55" s="259">
        <f t="shared" si="20"/>
        <v>1.7764661921918046E-3</v>
      </c>
      <c r="F55" s="64">
        <f t="shared" ref="F55:F56" si="39">(C55-B55)/B55</f>
        <v>-7.4394785847299888E-2</v>
      </c>
      <c r="H55" s="24">
        <v>25.890999999999998</v>
      </c>
      <c r="I55" s="160">
        <v>19.523999999999997</v>
      </c>
      <c r="J55" s="309">
        <f t="shared" si="21"/>
        <v>2.5711436469980941E-3</v>
      </c>
      <c r="K55" s="259">
        <f t="shared" si="22"/>
        <v>2.5501094415437951E-3</v>
      </c>
      <c r="L55" s="64">
        <f t="shared" ref="L55:L56" si="40">(I55-H55)/H55</f>
        <v>-0.24591556911668153</v>
      </c>
      <c r="N55" s="39">
        <f t="shared" si="23"/>
        <v>2.4107076350093104</v>
      </c>
      <c r="O55" s="173">
        <f t="shared" si="24"/>
        <v>1.9639875264057938</v>
      </c>
      <c r="P55" s="64">
        <f t="shared" ref="P55:P56" si="41">(O55-N55)/N55</f>
        <v>-0.18530663035038314</v>
      </c>
    </row>
    <row r="56" spans="1:16" ht="20.100000000000001" customHeight="1" x14ac:dyDescent="0.25">
      <c r="A56" s="44" t="s">
        <v>202</v>
      </c>
      <c r="B56" s="24">
        <v>53.410000000000004</v>
      </c>
      <c r="C56" s="160">
        <v>93.6</v>
      </c>
      <c r="D56" s="309">
        <f t="shared" si="19"/>
        <v>7.8485934177325331E-4</v>
      </c>
      <c r="E56" s="259">
        <f t="shared" si="20"/>
        <v>1.6726409374223205E-3</v>
      </c>
      <c r="F56" s="64">
        <f t="shared" si="39"/>
        <v>0.75248080883729618</v>
      </c>
      <c r="H56" s="24">
        <v>12.610000000000001</v>
      </c>
      <c r="I56" s="160">
        <v>16.358999999999998</v>
      </c>
      <c r="J56" s="309">
        <f t="shared" si="21"/>
        <v>1.2522545049880643E-3</v>
      </c>
      <c r="K56" s="259">
        <f t="shared" si="22"/>
        <v>2.1367158550612037E-3</v>
      </c>
      <c r="L56" s="64">
        <f t="shared" si="40"/>
        <v>0.29730372720063414</v>
      </c>
      <c r="N56" s="39">
        <f t="shared" si="23"/>
        <v>2.3609810896835799</v>
      </c>
      <c r="O56" s="173">
        <f t="shared" si="24"/>
        <v>1.7477564102564103</v>
      </c>
      <c r="P56" s="64">
        <f t="shared" si="41"/>
        <v>-0.25973299070741579</v>
      </c>
    </row>
    <row r="57" spans="1:16" ht="20.100000000000001" customHeight="1" x14ac:dyDescent="0.25">
      <c r="A57" s="44" t="s">
        <v>201</v>
      </c>
      <c r="B57" s="24">
        <v>58.32</v>
      </c>
      <c r="C57" s="160">
        <v>45.36</v>
      </c>
      <c r="D57" s="309">
        <f t="shared" si="19"/>
        <v>8.5701173585875541E-4</v>
      </c>
      <c r="E57" s="259">
        <f t="shared" si="20"/>
        <v>8.1058753121235534E-4</v>
      </c>
      <c r="F57" s="64">
        <f t="shared" si="25"/>
        <v>-0.22222222222222224</v>
      </c>
      <c r="H57" s="24">
        <v>16.46</v>
      </c>
      <c r="I57" s="160">
        <v>13.183</v>
      </c>
      <c r="J57" s="309">
        <f t="shared" si="21"/>
        <v>1.6345843895403281E-3</v>
      </c>
      <c r="K57" s="259">
        <f t="shared" si="22"/>
        <v>1.7218855136176938E-3</v>
      </c>
      <c r="L57" s="64">
        <f t="shared" si="26"/>
        <v>-0.19908869987849337</v>
      </c>
      <c r="N57" s="39">
        <f t="shared" si="23"/>
        <v>2.822359396433471</v>
      </c>
      <c r="O57" s="173">
        <f t="shared" si="24"/>
        <v>2.9063051146384478</v>
      </c>
      <c r="P57" s="64">
        <f t="shared" si="8"/>
        <v>2.9743100156222623E-2</v>
      </c>
    </row>
    <row r="58" spans="1:16" ht="20.100000000000001" customHeight="1" x14ac:dyDescent="0.25">
      <c r="A58" s="44" t="s">
        <v>198</v>
      </c>
      <c r="B58" s="24">
        <v>579.98</v>
      </c>
      <c r="C58" s="160">
        <v>22.5</v>
      </c>
      <c r="D58" s="309">
        <f t="shared" si="19"/>
        <v>8.522799495256533E-3</v>
      </c>
      <c r="E58" s="259">
        <f t="shared" si="20"/>
        <v>4.0207714841882707E-4</v>
      </c>
      <c r="F58" s="64">
        <f t="shared" si="25"/>
        <v>-0.9612055588123728</v>
      </c>
      <c r="H58" s="24">
        <v>143.42699999999999</v>
      </c>
      <c r="I58" s="160">
        <v>8.2319999999999993</v>
      </c>
      <c r="J58" s="309">
        <f t="shared" si="21"/>
        <v>1.4243228143292869E-2</v>
      </c>
      <c r="K58" s="259">
        <f t="shared" si="22"/>
        <v>1.0752151671168061E-3</v>
      </c>
      <c r="L58" s="64">
        <f t="shared" si="26"/>
        <v>-0.94260494885900148</v>
      </c>
      <c r="N58" s="39">
        <f t="shared" ref="N58" si="42">(H58/B58)*10</f>
        <v>2.4729645849856889</v>
      </c>
      <c r="O58" s="173">
        <f t="shared" ref="O58" si="43">(I58/C58)*10</f>
        <v>3.6586666666666661</v>
      </c>
      <c r="P58" s="64">
        <f t="shared" ref="P58" si="44">(O58-N58)/N58</f>
        <v>0.47946585603361513</v>
      </c>
    </row>
    <row r="59" spans="1:16" ht="20.100000000000001" customHeight="1" x14ac:dyDescent="0.25">
      <c r="A59" s="44" t="s">
        <v>222</v>
      </c>
      <c r="B59" s="24">
        <v>42.620000000000005</v>
      </c>
      <c r="C59" s="160">
        <v>15.84</v>
      </c>
      <c r="D59" s="309">
        <f t="shared" si="19"/>
        <v>6.2630041464849381E-4</v>
      </c>
      <c r="E59" s="259">
        <f t="shared" si="20"/>
        <v>2.8306231248685426E-4</v>
      </c>
      <c r="F59" s="64">
        <f>(C59-B59)/B59</f>
        <v>-0.62834350070389489</v>
      </c>
      <c r="H59" s="24">
        <v>13.868</v>
      </c>
      <c r="I59" s="160">
        <v>6.1129999999999995</v>
      </c>
      <c r="J59" s="309">
        <f t="shared" si="21"/>
        <v>1.3771820360963104E-3</v>
      </c>
      <c r="K59" s="259">
        <f t="shared" si="22"/>
        <v>7.9844391600887208E-4</v>
      </c>
      <c r="L59" s="64">
        <f t="shared" si="26"/>
        <v>-0.55920103836169599</v>
      </c>
      <c r="N59" s="39">
        <f t="shared" si="23"/>
        <v>3.2538714218676672</v>
      </c>
      <c r="O59" s="173">
        <f t="shared" si="24"/>
        <v>3.8592171717171713</v>
      </c>
      <c r="P59" s="64">
        <f>(O59-N59)/N59</f>
        <v>0.18603862026669937</v>
      </c>
    </row>
    <row r="60" spans="1:16" ht="20.100000000000001" customHeight="1" x14ac:dyDescent="0.25">
      <c r="A60" s="44" t="s">
        <v>196</v>
      </c>
      <c r="B60" s="24">
        <v>140.63</v>
      </c>
      <c r="C60" s="160">
        <v>20.68</v>
      </c>
      <c r="D60" s="309">
        <f t="shared" si="19"/>
        <v>2.0665562485222356E-3</v>
      </c>
      <c r="E60" s="259">
        <f t="shared" si="20"/>
        <v>3.695535746356153E-4</v>
      </c>
      <c r="F60" s="64">
        <f>(C60-B60)/B60</f>
        <v>-0.85294745075730638</v>
      </c>
      <c r="H60" s="24">
        <v>37.210999999999999</v>
      </c>
      <c r="I60" s="160">
        <v>4.26</v>
      </c>
      <c r="J60" s="309">
        <f t="shared" si="21"/>
        <v>3.6952928140452698E-3</v>
      </c>
      <c r="K60" s="259">
        <f t="shared" si="22"/>
        <v>5.5641601213770578E-4</v>
      </c>
      <c r="L60" s="64">
        <f t="shared" si="26"/>
        <v>-0.88551772325387657</v>
      </c>
      <c r="N60" s="39">
        <f t="shared" ref="N60" si="45">(H60/B60)*10</f>
        <v>2.6460214747920077</v>
      </c>
      <c r="O60" s="173">
        <f t="shared" ref="O60" si="46">(I60/C60)*10</f>
        <v>2.0599613152804643</v>
      </c>
      <c r="P60" s="64">
        <f>(O60-N60)/N60</f>
        <v>-0.22148730276560247</v>
      </c>
    </row>
    <row r="61" spans="1:16" ht="20.100000000000001" customHeight="1" thickBot="1" x14ac:dyDescent="0.3">
      <c r="A61" s="13" t="s">
        <v>17</v>
      </c>
      <c r="B61" s="24">
        <f>B62-SUM(B39:B60)</f>
        <v>164.09999999999127</v>
      </c>
      <c r="C61" s="160">
        <f>C62-SUM(C39:C60)</f>
        <v>95.300000000017462</v>
      </c>
      <c r="D61" s="309">
        <f t="shared" si="19"/>
        <v>2.4114476312485302E-3</v>
      </c>
      <c r="E61" s="259">
        <f t="shared" si="20"/>
        <v>1.7030200997476107E-3</v>
      </c>
      <c r="F61" s="64">
        <f t="shared" si="25"/>
        <v>-0.41925655088347025</v>
      </c>
      <c r="H61" s="24">
        <f>H62-SUM(H39:H60)</f>
        <v>11.70600000000195</v>
      </c>
      <c r="I61" s="160">
        <f>I62-SUM(I39:I60)</f>
        <v>11.757000000000517</v>
      </c>
      <c r="J61" s="309">
        <f t="shared" si="21"/>
        <v>1.1624814619661159E-3</v>
      </c>
      <c r="K61" s="259">
        <f t="shared" si="22"/>
        <v>1.5356298250477217E-3</v>
      </c>
      <c r="L61" s="64">
        <f t="shared" si="26"/>
        <v>4.3567401331418201E-3</v>
      </c>
      <c r="N61" s="39">
        <f t="shared" si="23"/>
        <v>0.71334552102392279</v>
      </c>
      <c r="O61" s="173">
        <f t="shared" si="24"/>
        <v>1.2336831059809403</v>
      </c>
      <c r="P61" s="64">
        <f t="shared" si="8"/>
        <v>0.7294327497986316</v>
      </c>
    </row>
    <row r="62" spans="1:16" ht="26.25" customHeight="1" thickBot="1" x14ac:dyDescent="0.3">
      <c r="A62" s="17" t="s">
        <v>18</v>
      </c>
      <c r="B62" s="46">
        <v>68050.409999999989</v>
      </c>
      <c r="C62" s="171">
        <v>55959.410000000011</v>
      </c>
      <c r="D62" s="315">
        <f>SUM(D39:D61)</f>
        <v>1</v>
      </c>
      <c r="E62" s="316">
        <f>SUM(E39:E61)</f>
        <v>1.0000000000000002</v>
      </c>
      <c r="F62" s="69">
        <f t="shared" si="25"/>
        <v>-0.17767710730912539</v>
      </c>
      <c r="G62" s="2"/>
      <c r="H62" s="46">
        <v>10069.838000000002</v>
      </c>
      <c r="I62" s="171">
        <v>7656.1420000000016</v>
      </c>
      <c r="J62" s="315">
        <f>SUM(J39:J61)</f>
        <v>1</v>
      </c>
      <c r="K62" s="316">
        <f>SUM(K39:K61)</f>
        <v>1</v>
      </c>
      <c r="L62" s="69">
        <f t="shared" si="26"/>
        <v>-0.23969561377253532</v>
      </c>
      <c r="M62" s="2"/>
      <c r="N62" s="34">
        <f t="shared" si="23"/>
        <v>1.4797615473587893</v>
      </c>
      <c r="O62" s="166">
        <f t="shared" si="24"/>
        <v>1.3681598858887183</v>
      </c>
      <c r="P62" s="69">
        <f t="shared" si="8"/>
        <v>-7.5418679225222218E-2</v>
      </c>
    </row>
    <row r="64" spans="1:16" ht="15.75" thickBot="1" x14ac:dyDescent="0.3"/>
    <row r="65" spans="1:16" x14ac:dyDescent="0.25">
      <c r="A65" s="462" t="s">
        <v>15</v>
      </c>
      <c r="B65" s="455" t="s">
        <v>1</v>
      </c>
      <c r="C65" s="446"/>
      <c r="D65" s="455" t="s">
        <v>105</v>
      </c>
      <c r="E65" s="446"/>
      <c r="F65" s="148" t="s">
        <v>0</v>
      </c>
      <c r="H65" s="465" t="s">
        <v>19</v>
      </c>
      <c r="I65" s="466"/>
      <c r="J65" s="455" t="s">
        <v>105</v>
      </c>
      <c r="K65" s="451"/>
      <c r="L65" s="148" t="s">
        <v>0</v>
      </c>
      <c r="N65" s="445" t="s">
        <v>22</v>
      </c>
      <c r="O65" s="446"/>
      <c r="P65" s="148" t="s">
        <v>0</v>
      </c>
    </row>
    <row r="66" spans="1:16" x14ac:dyDescent="0.25">
      <c r="A66" s="463"/>
      <c r="B66" s="456" t="str">
        <f>B5</f>
        <v>jan-fev</v>
      </c>
      <c r="C66" s="448"/>
      <c r="D66" s="456" t="str">
        <f>B5</f>
        <v>jan-fev</v>
      </c>
      <c r="E66" s="448"/>
      <c r="F66" s="149" t="str">
        <f>F37</f>
        <v>2022/2021</v>
      </c>
      <c r="H66" s="443" t="str">
        <f>B5</f>
        <v>jan-fev</v>
      </c>
      <c r="I66" s="448"/>
      <c r="J66" s="456" t="str">
        <f>B5</f>
        <v>jan-fev</v>
      </c>
      <c r="K66" s="444"/>
      <c r="L66" s="149" t="str">
        <f>L37</f>
        <v>2022/2021</v>
      </c>
      <c r="N66" s="443" t="str">
        <f>B5</f>
        <v>jan-fev</v>
      </c>
      <c r="O66" s="444"/>
      <c r="P66" s="149" t="str">
        <f>P37</f>
        <v>2022/2021</v>
      </c>
    </row>
    <row r="67" spans="1:16" ht="19.5" customHeight="1" thickBot="1" x14ac:dyDescent="0.3">
      <c r="A67" s="464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/>
    </row>
    <row r="68" spans="1:16" ht="20.100000000000001" customHeight="1" x14ac:dyDescent="0.25">
      <c r="A68" s="44" t="s">
        <v>124</v>
      </c>
      <c r="B68" s="45">
        <v>29647.119999999999</v>
      </c>
      <c r="C68" s="167">
        <v>49013.93</v>
      </c>
      <c r="D68" s="309">
        <f>B68/$B$96</f>
        <v>0.28908380783273829</v>
      </c>
      <c r="E68" s="308">
        <f>C68/$C$96</f>
        <v>0.42464362598731897</v>
      </c>
      <c r="F68" s="73">
        <f t="shared" ref="F68:F87" si="47">(C68-B68)/B68</f>
        <v>0.65324422743254662</v>
      </c>
      <c r="H68" s="24">
        <v>2716.0049999999997</v>
      </c>
      <c r="I68" s="167">
        <v>4712.3119999999999</v>
      </c>
      <c r="J68" s="307">
        <f>H68/$H$96</f>
        <v>0.2346546224672402</v>
      </c>
      <c r="K68" s="308">
        <f>I68/$I$96</f>
        <v>0.32321075732210452</v>
      </c>
      <c r="L68" s="73">
        <f t="shared" ref="L68:L85" si="48">(I68-H68)/H68</f>
        <v>0.73501595173793877</v>
      </c>
      <c r="N68" s="48">
        <f t="shared" ref="N68:N78" si="49">(H68/B68)*10</f>
        <v>0.91611090723146116</v>
      </c>
      <c r="O68" s="169">
        <f t="shared" ref="O68:O78" si="50">(I68/C68)*10</f>
        <v>0.96142300770413636</v>
      </c>
      <c r="P68" s="73">
        <f t="shared" si="8"/>
        <v>4.9461369922568568E-2</v>
      </c>
    </row>
    <row r="69" spans="1:16" ht="20.100000000000001" customHeight="1" x14ac:dyDescent="0.25">
      <c r="A69" s="44" t="s">
        <v>121</v>
      </c>
      <c r="B69" s="24">
        <v>6702.53</v>
      </c>
      <c r="C69" s="160">
        <v>8002.3200000000006</v>
      </c>
      <c r="D69" s="309">
        <f t="shared" ref="D69:D95" si="51">B69/$B$96</f>
        <v>6.5355181026459347E-2</v>
      </c>
      <c r="E69" s="259">
        <f t="shared" ref="E69:E95" si="52">C69/$C$96</f>
        <v>6.9329967646153706E-2</v>
      </c>
      <c r="F69" s="64">
        <f t="shared" si="47"/>
        <v>0.19392527896182499</v>
      </c>
      <c r="H69" s="24">
        <v>974.95299999999997</v>
      </c>
      <c r="I69" s="160">
        <v>1307.761</v>
      </c>
      <c r="J69" s="258">
        <f t="shared" ref="J69:J96" si="53">H69/$H$96</f>
        <v>8.4232992258226058E-2</v>
      </c>
      <c r="K69" s="259">
        <f t="shared" ref="K69:K96" si="54">I69/$I$96</f>
        <v>8.9697461289980962E-2</v>
      </c>
      <c r="L69" s="64">
        <f t="shared" si="48"/>
        <v>0.34135799366738706</v>
      </c>
      <c r="N69" s="47">
        <f t="shared" si="49"/>
        <v>1.4546044553325386</v>
      </c>
      <c r="O69" s="163">
        <f t="shared" si="50"/>
        <v>1.6342273240760177</v>
      </c>
      <c r="P69" s="64">
        <f t="shared" si="8"/>
        <v>0.12348571330507532</v>
      </c>
    </row>
    <row r="70" spans="1:16" ht="20.100000000000001" customHeight="1" x14ac:dyDescent="0.25">
      <c r="A70" s="44" t="s">
        <v>120</v>
      </c>
      <c r="B70" s="24">
        <v>5175.7699999999995</v>
      </c>
      <c r="C70" s="160">
        <v>7360.49</v>
      </c>
      <c r="D70" s="309">
        <f t="shared" si="51"/>
        <v>5.0468015107924542E-2</v>
      </c>
      <c r="E70" s="259">
        <f t="shared" si="52"/>
        <v>6.3769323591138308E-2</v>
      </c>
      <c r="F70" s="64">
        <f t="shared" si="47"/>
        <v>0.42210530993456052</v>
      </c>
      <c r="H70" s="24">
        <v>859.72199999999998</v>
      </c>
      <c r="I70" s="160">
        <v>1267.22</v>
      </c>
      <c r="J70" s="258">
        <f t="shared" si="53"/>
        <v>7.4277382161218666E-2</v>
      </c>
      <c r="K70" s="259">
        <f t="shared" si="54"/>
        <v>8.6916811937265054E-2</v>
      </c>
      <c r="L70" s="64">
        <f t="shared" si="48"/>
        <v>0.4739881031310122</v>
      </c>
      <c r="N70" s="47">
        <f t="shared" si="49"/>
        <v>1.661051399115494</v>
      </c>
      <c r="O70" s="163">
        <f t="shared" si="50"/>
        <v>1.7216516835156357</v>
      </c>
      <c r="P70" s="64">
        <f t="shared" si="8"/>
        <v>3.64830880202811E-2</v>
      </c>
    </row>
    <row r="71" spans="1:16" ht="20.100000000000001" customHeight="1" x14ac:dyDescent="0.25">
      <c r="A71" s="44" t="s">
        <v>119</v>
      </c>
      <c r="B71" s="24">
        <v>4293.2700000000004</v>
      </c>
      <c r="C71" s="160">
        <v>5023.5700000000006</v>
      </c>
      <c r="D71" s="309">
        <f t="shared" si="51"/>
        <v>4.1862914160095833E-2</v>
      </c>
      <c r="E71" s="259">
        <f t="shared" si="52"/>
        <v>4.3522871563270206E-2</v>
      </c>
      <c r="F71" s="64">
        <f t="shared" si="47"/>
        <v>0.17010344096690869</v>
      </c>
      <c r="H71" s="24">
        <v>793.05000000000007</v>
      </c>
      <c r="I71" s="160">
        <v>1259.8839999999998</v>
      </c>
      <c r="J71" s="258">
        <f t="shared" si="53"/>
        <v>6.8517122887345516E-2</v>
      </c>
      <c r="K71" s="259">
        <f t="shared" si="54"/>
        <v>8.6413646163072885E-2</v>
      </c>
      <c r="L71" s="64">
        <f t="shared" si="48"/>
        <v>0.58865645293487134</v>
      </c>
      <c r="N71" s="47">
        <f t="shared" si="49"/>
        <v>1.847193398039257</v>
      </c>
      <c r="O71" s="163">
        <f t="shared" si="50"/>
        <v>2.5079455447022725</v>
      </c>
      <c r="P71" s="64">
        <f t="shared" si="8"/>
        <v>0.35770599189255714</v>
      </c>
    </row>
    <row r="72" spans="1:16" ht="20.100000000000001" customHeight="1" x14ac:dyDescent="0.25">
      <c r="A72" s="44" t="s">
        <v>123</v>
      </c>
      <c r="B72" s="24">
        <v>4982.8899999999994</v>
      </c>
      <c r="C72" s="160">
        <v>4887.45</v>
      </c>
      <c r="D72" s="309">
        <f t="shared" si="51"/>
        <v>4.8587276444109012E-2</v>
      </c>
      <c r="E72" s="259">
        <f t="shared" si="52"/>
        <v>4.2343564162916993E-2</v>
      </c>
      <c r="F72" s="64">
        <f t="shared" si="47"/>
        <v>-1.9153543425602333E-2</v>
      </c>
      <c r="H72" s="24">
        <v>884.52100000000007</v>
      </c>
      <c r="I72" s="160">
        <v>1072.633</v>
      </c>
      <c r="J72" s="258">
        <f t="shared" si="53"/>
        <v>7.6419940802519071E-2</v>
      </c>
      <c r="K72" s="259">
        <f t="shared" si="54"/>
        <v>7.357036721224762E-2</v>
      </c>
      <c r="L72" s="64">
        <f t="shared" si="48"/>
        <v>0.21267103890128097</v>
      </c>
      <c r="N72" s="47">
        <f t="shared" si="49"/>
        <v>1.7751164484867219</v>
      </c>
      <c r="O72" s="163">
        <f t="shared" si="50"/>
        <v>2.1946679761429784</v>
      </c>
      <c r="P72" s="64">
        <f t="shared" ref="P72:P78" si="55">(O72-N72)/N72</f>
        <v>0.23635155204264041</v>
      </c>
    </row>
    <row r="73" spans="1:16" ht="20.100000000000001" customHeight="1" x14ac:dyDescent="0.25">
      <c r="A73" s="44" t="s">
        <v>192</v>
      </c>
      <c r="B73" s="24">
        <v>15850.790000000003</v>
      </c>
      <c r="C73" s="160">
        <v>12214.020000000002</v>
      </c>
      <c r="D73" s="309">
        <f t="shared" si="51"/>
        <v>0.15455824141964181</v>
      </c>
      <c r="E73" s="259">
        <f t="shared" si="52"/>
        <v>0.10581901391464905</v>
      </c>
      <c r="F73" s="64">
        <f t="shared" si="47"/>
        <v>-0.22943777565660764</v>
      </c>
      <c r="H73" s="24">
        <v>810.5150000000001</v>
      </c>
      <c r="I73" s="160">
        <v>842.40899999999999</v>
      </c>
      <c r="J73" s="258">
        <f t="shared" si="53"/>
        <v>7.002604609676169E-2</v>
      </c>
      <c r="K73" s="259">
        <f t="shared" si="54"/>
        <v>5.7779631498287208E-2</v>
      </c>
      <c r="L73" s="64">
        <f t="shared" si="48"/>
        <v>3.9350289630666786E-2</v>
      </c>
      <c r="N73" s="47">
        <f t="shared" si="49"/>
        <v>0.51134044423022451</v>
      </c>
      <c r="O73" s="163">
        <f t="shared" si="50"/>
        <v>0.68970658309057931</v>
      </c>
      <c r="P73" s="64">
        <f t="shared" si="55"/>
        <v>0.34882071401347575</v>
      </c>
    </row>
    <row r="74" spans="1:16" ht="20.100000000000001" customHeight="1" x14ac:dyDescent="0.25">
      <c r="A74" s="44" t="s">
        <v>122</v>
      </c>
      <c r="B74" s="24">
        <v>2329.75</v>
      </c>
      <c r="C74" s="160">
        <v>1628.08</v>
      </c>
      <c r="D74" s="309">
        <f t="shared" si="51"/>
        <v>2.2716978961137609E-2</v>
      </c>
      <c r="E74" s="259">
        <f t="shared" si="52"/>
        <v>1.4105251192822821E-2</v>
      </c>
      <c r="F74" s="64">
        <f t="shared" si="47"/>
        <v>-0.30117823800837001</v>
      </c>
      <c r="H74" s="24">
        <v>372.95699999999999</v>
      </c>
      <c r="I74" s="160">
        <v>505.17400000000004</v>
      </c>
      <c r="J74" s="258">
        <f t="shared" si="53"/>
        <v>3.2222357481490098E-2</v>
      </c>
      <c r="K74" s="259">
        <f t="shared" si="54"/>
        <v>3.4649163960161565E-2</v>
      </c>
      <c r="L74" s="64">
        <f t="shared" si="48"/>
        <v>0.35451003735015041</v>
      </c>
      <c r="N74" s="47">
        <f t="shared" si="49"/>
        <v>1.6008455842901599</v>
      </c>
      <c r="O74" s="163">
        <f t="shared" si="50"/>
        <v>3.1028819222642623</v>
      </c>
      <c r="P74" s="64">
        <f t="shared" si="55"/>
        <v>0.93827684113588572</v>
      </c>
    </row>
    <row r="75" spans="1:16" ht="20.100000000000001" customHeight="1" x14ac:dyDescent="0.25">
      <c r="A75" s="44" t="s">
        <v>203</v>
      </c>
      <c r="B75" s="24">
        <v>5528.69</v>
      </c>
      <c r="C75" s="160">
        <v>5740.8300000000008</v>
      </c>
      <c r="D75" s="309">
        <f t="shared" si="51"/>
        <v>5.3909275421247724E-2</v>
      </c>
      <c r="E75" s="259">
        <f t="shared" si="52"/>
        <v>4.9737021034158675E-2</v>
      </c>
      <c r="F75" s="64">
        <f t="shared" si="47"/>
        <v>3.837075328875398E-2</v>
      </c>
      <c r="H75" s="24">
        <v>445.75700000000001</v>
      </c>
      <c r="I75" s="160">
        <v>494.06499999999994</v>
      </c>
      <c r="J75" s="258">
        <f t="shared" si="53"/>
        <v>3.8512057432563487E-2</v>
      </c>
      <c r="K75" s="259">
        <f t="shared" si="54"/>
        <v>3.3887213498670202E-2</v>
      </c>
      <c r="L75" s="64">
        <f t="shared" si="48"/>
        <v>0.10837294759252224</v>
      </c>
      <c r="N75" s="47">
        <f t="shared" si="49"/>
        <v>0.80626151945578428</v>
      </c>
      <c r="O75" s="163">
        <f t="shared" si="50"/>
        <v>0.86061597364840958</v>
      </c>
      <c r="P75" s="64">
        <f t="shared" si="55"/>
        <v>6.7415414082162603E-2</v>
      </c>
    </row>
    <row r="76" spans="1:16" ht="20.100000000000001" customHeight="1" x14ac:dyDescent="0.25">
      <c r="A76" s="44" t="s">
        <v>205</v>
      </c>
      <c r="B76" s="24">
        <v>2827.57</v>
      </c>
      <c r="C76" s="160">
        <v>1473.86</v>
      </c>
      <c r="D76" s="309">
        <f t="shared" si="51"/>
        <v>2.7571133469747343E-2</v>
      </c>
      <c r="E76" s="259">
        <f t="shared" si="52"/>
        <v>1.2769130216607196E-2</v>
      </c>
      <c r="F76" s="64">
        <f t="shared" si="47"/>
        <v>-0.47875384163787288</v>
      </c>
      <c r="H76" s="24">
        <v>373.05599999999998</v>
      </c>
      <c r="I76" s="160">
        <v>242.08499999999998</v>
      </c>
      <c r="J76" s="258">
        <f t="shared" si="53"/>
        <v>3.223091078224774E-2</v>
      </c>
      <c r="K76" s="259">
        <f t="shared" si="54"/>
        <v>1.6604264782620861E-2</v>
      </c>
      <c r="L76" s="64">
        <f t="shared" si="48"/>
        <v>-0.35107597786927436</v>
      </c>
      <c r="N76" s="47">
        <f t="shared" si="49"/>
        <v>1.3193519523831414</v>
      </c>
      <c r="O76" s="163">
        <f t="shared" si="50"/>
        <v>1.6425237132427775</v>
      </c>
      <c r="P76" s="64">
        <f t="shared" si="55"/>
        <v>0.24494734727598039</v>
      </c>
    </row>
    <row r="77" spans="1:16" ht="20.100000000000001" customHeight="1" x14ac:dyDescent="0.25">
      <c r="A77" s="44" t="s">
        <v>208</v>
      </c>
      <c r="B77" s="24">
        <v>3.0699999999999994</v>
      </c>
      <c r="C77" s="160">
        <v>37.909999999999997</v>
      </c>
      <c r="D77" s="309">
        <f t="shared" si="51"/>
        <v>2.993502539357976E-5</v>
      </c>
      <c r="E77" s="259">
        <f t="shared" si="52"/>
        <v>3.2844213596378133E-4</v>
      </c>
      <c r="F77" s="64">
        <f t="shared" si="47"/>
        <v>11.348534201954399</v>
      </c>
      <c r="H77" s="24">
        <v>88.532000000000011</v>
      </c>
      <c r="I77" s="160">
        <v>241.59</v>
      </c>
      <c r="J77" s="258">
        <f t="shared" si="53"/>
        <v>7.6488971987421651E-3</v>
      </c>
      <c r="K77" s="259">
        <f t="shared" si="54"/>
        <v>1.6570313438806099E-2</v>
      </c>
      <c r="L77" s="64">
        <f t="shared" si="48"/>
        <v>1.7288438078886728</v>
      </c>
      <c r="N77" s="47">
        <f t="shared" si="49"/>
        <v>288.37785016286654</v>
      </c>
      <c r="O77" s="163">
        <f t="shared" si="50"/>
        <v>63.727248747032448</v>
      </c>
      <c r="P77" s="64">
        <f t="shared" si="55"/>
        <v>-0.77901475889690786</v>
      </c>
    </row>
    <row r="78" spans="1:16" ht="20.100000000000001" customHeight="1" x14ac:dyDescent="0.25">
      <c r="A78" s="44" t="s">
        <v>132</v>
      </c>
      <c r="B78" s="24">
        <v>168.52999999999997</v>
      </c>
      <c r="C78" s="160">
        <v>1075.27</v>
      </c>
      <c r="D78" s="309">
        <f t="shared" si="51"/>
        <v>1.6433061334136798E-3</v>
      </c>
      <c r="E78" s="259">
        <f t="shared" si="52"/>
        <v>9.3158526915794043E-3</v>
      </c>
      <c r="F78" s="64">
        <f t="shared" si="47"/>
        <v>5.3802883759568036</v>
      </c>
      <c r="H78" s="24">
        <v>42.169000000000004</v>
      </c>
      <c r="I78" s="160">
        <v>232.62299999999999</v>
      </c>
      <c r="J78" s="258">
        <f t="shared" si="53"/>
        <v>3.6432741378683228E-3</v>
      </c>
      <c r="K78" s="259">
        <f t="shared" si="54"/>
        <v>1.595527970145863E-2</v>
      </c>
      <c r="L78" s="64">
        <f t="shared" si="48"/>
        <v>4.5164457302757937</v>
      </c>
      <c r="N78" s="47">
        <f t="shared" si="49"/>
        <v>2.5021657865068541</v>
      </c>
      <c r="O78" s="163">
        <f t="shared" si="50"/>
        <v>2.1633915202693279</v>
      </c>
      <c r="P78" s="64">
        <f t="shared" si="55"/>
        <v>-0.13539241406960154</v>
      </c>
    </row>
    <row r="79" spans="1:16" ht="20.100000000000001" customHeight="1" x14ac:dyDescent="0.25">
      <c r="A79" s="44" t="s">
        <v>128</v>
      </c>
      <c r="B79" s="24">
        <v>427.03999999999996</v>
      </c>
      <c r="C79" s="160">
        <v>378.74999999999994</v>
      </c>
      <c r="D79" s="309">
        <f t="shared" si="51"/>
        <v>4.1639912847147567E-3</v>
      </c>
      <c r="E79" s="259">
        <f t="shared" si="52"/>
        <v>3.2813890529222417E-3</v>
      </c>
      <c r="F79" s="64">
        <f t="shared" si="47"/>
        <v>-0.11308074185088053</v>
      </c>
      <c r="H79" s="24">
        <v>98.651999999999987</v>
      </c>
      <c r="I79" s="160">
        <v>226.05599999999998</v>
      </c>
      <c r="J79" s="258">
        <f t="shared" si="53"/>
        <v>8.5232346095232437E-3</v>
      </c>
      <c r="K79" s="259">
        <f t="shared" si="54"/>
        <v>1.5504858540182751E-2</v>
      </c>
      <c r="L79" s="64">
        <f t="shared" si="48"/>
        <v>1.2914487288651018</v>
      </c>
      <c r="N79" s="47">
        <f t="shared" ref="N79:N83" si="56">(H79/B79)*10</f>
        <v>2.3101348819782688</v>
      </c>
      <c r="O79" s="163">
        <f t="shared" ref="O79:O83" si="57">(I79/C79)*10</f>
        <v>5.9684752475247524</v>
      </c>
      <c r="P79" s="64">
        <f t="shared" ref="P79:P83" si="58">(O79-N79)/N79</f>
        <v>1.5836046605268728</v>
      </c>
    </row>
    <row r="80" spans="1:16" ht="20.100000000000001" customHeight="1" x14ac:dyDescent="0.25">
      <c r="A80" s="44" t="s">
        <v>209</v>
      </c>
      <c r="B80" s="24">
        <v>8211.659999999998</v>
      </c>
      <c r="C80" s="160">
        <v>7201.96</v>
      </c>
      <c r="D80" s="309">
        <f t="shared" si="51"/>
        <v>8.0070439942489635E-2</v>
      </c>
      <c r="E80" s="259">
        <f t="shared" si="52"/>
        <v>6.2395861923653782E-2</v>
      </c>
      <c r="F80" s="64">
        <f t="shared" si="47"/>
        <v>-0.12295930420889299</v>
      </c>
      <c r="H80" s="24">
        <v>271.42799999999994</v>
      </c>
      <c r="I80" s="160">
        <v>201.75699999999998</v>
      </c>
      <c r="J80" s="258">
        <f t="shared" si="53"/>
        <v>2.3450558768131159E-2</v>
      </c>
      <c r="K80" s="259">
        <f t="shared" si="54"/>
        <v>1.38382247960313E-2</v>
      </c>
      <c r="L80" s="64">
        <f t="shared" si="48"/>
        <v>-0.25668317196457247</v>
      </c>
      <c r="N80" s="47">
        <f t="shared" si="56"/>
        <v>0.33053974470448116</v>
      </c>
      <c r="O80" s="163">
        <f t="shared" si="57"/>
        <v>0.2801417947336558</v>
      </c>
      <c r="P80" s="64">
        <f t="shared" si="58"/>
        <v>-0.15247167936153522</v>
      </c>
    </row>
    <row r="81" spans="1:16" ht="20.100000000000001" customHeight="1" x14ac:dyDescent="0.25">
      <c r="A81" s="44" t="s">
        <v>125</v>
      </c>
      <c r="B81" s="24">
        <v>830.31000000000006</v>
      </c>
      <c r="C81" s="160">
        <v>854.82999999999981</v>
      </c>
      <c r="D81" s="309">
        <f t="shared" si="51"/>
        <v>8.0962055161378568E-3</v>
      </c>
      <c r="E81" s="259">
        <f t="shared" si="52"/>
        <v>7.4060192847776093E-3</v>
      </c>
      <c r="F81" s="64">
        <f t="shared" si="47"/>
        <v>2.9531138972190812E-2</v>
      </c>
      <c r="H81" s="24">
        <v>234.02399999999997</v>
      </c>
      <c r="I81" s="160">
        <v>193.53900000000004</v>
      </c>
      <c r="J81" s="258">
        <f t="shared" si="53"/>
        <v>2.0218966227335156E-2</v>
      </c>
      <c r="K81" s="259">
        <f t="shared" si="54"/>
        <v>1.3274563900132845E-2</v>
      </c>
      <c r="L81" s="64">
        <f t="shared" si="48"/>
        <v>-0.17299507742795583</v>
      </c>
      <c r="N81" s="47">
        <f t="shared" si="56"/>
        <v>2.8185135672218804</v>
      </c>
      <c r="O81" s="163">
        <f t="shared" si="57"/>
        <v>2.2640641998993964</v>
      </c>
      <c r="P81" s="64">
        <f t="shared" si="58"/>
        <v>-0.19671694107507423</v>
      </c>
    </row>
    <row r="82" spans="1:16" ht="20.100000000000001" customHeight="1" x14ac:dyDescent="0.25">
      <c r="A82" s="44" t="s">
        <v>217</v>
      </c>
      <c r="B82" s="24">
        <v>354.6</v>
      </c>
      <c r="C82" s="160">
        <v>700.64</v>
      </c>
      <c r="D82" s="309">
        <f t="shared" si="51"/>
        <v>3.4576416952975197E-3</v>
      </c>
      <c r="E82" s="259">
        <f t="shared" si="52"/>
        <v>6.0701582205661773E-3</v>
      </c>
      <c r="F82" s="64">
        <f t="shared" si="47"/>
        <v>0.97586012408347422</v>
      </c>
      <c r="H82" s="24">
        <v>97.86999999999999</v>
      </c>
      <c r="I82" s="160">
        <v>193.36499999999998</v>
      </c>
      <c r="J82" s="258">
        <f t="shared" si="53"/>
        <v>8.455672173235616E-3</v>
      </c>
      <c r="K82" s="259">
        <f t="shared" si="54"/>
        <v>1.3262629488367652E-2</v>
      </c>
      <c r="L82" s="64">
        <f t="shared" si="48"/>
        <v>0.97573311535710638</v>
      </c>
      <c r="N82" s="47">
        <f t="shared" si="56"/>
        <v>2.7600112803158483</v>
      </c>
      <c r="O82" s="163">
        <f t="shared" si="57"/>
        <v>2.759833866179493</v>
      </c>
      <c r="P82" s="64">
        <f t="shared" si="58"/>
        <v>-6.4280221468877472E-5</v>
      </c>
    </row>
    <row r="83" spans="1:16" ht="20.100000000000001" customHeight="1" x14ac:dyDescent="0.25">
      <c r="A83" s="44" t="s">
        <v>127</v>
      </c>
      <c r="B83" s="24">
        <v>4410.9800000000005</v>
      </c>
      <c r="C83" s="160">
        <v>1226.6899999999998</v>
      </c>
      <c r="D83" s="309">
        <f t="shared" si="51"/>
        <v>4.3010683488785825E-2</v>
      </c>
      <c r="E83" s="259">
        <f t="shared" si="52"/>
        <v>1.0627715214070453E-2</v>
      </c>
      <c r="F83" s="64">
        <f t="shared" si="47"/>
        <v>-0.72190080208933172</v>
      </c>
      <c r="H83" s="24">
        <v>895.25800000000004</v>
      </c>
      <c r="I83" s="160">
        <v>163.73299999999998</v>
      </c>
      <c r="J83" s="258">
        <f t="shared" si="53"/>
        <v>7.7347585148325043E-2</v>
      </c>
      <c r="K83" s="259">
        <f t="shared" si="54"/>
        <v>1.1230212882470459E-2</v>
      </c>
      <c r="L83" s="64">
        <f t="shared" si="48"/>
        <v>-0.81711082168492222</v>
      </c>
      <c r="N83" s="47">
        <f t="shared" si="56"/>
        <v>2.0296124670708098</v>
      </c>
      <c r="O83" s="163">
        <f t="shared" si="57"/>
        <v>1.3347545019524085</v>
      </c>
      <c r="P83" s="64">
        <f t="shared" si="58"/>
        <v>-0.34235992160672851</v>
      </c>
    </row>
    <row r="84" spans="1:16" ht="20.100000000000001" customHeight="1" x14ac:dyDescent="0.25">
      <c r="A84" s="44" t="s">
        <v>126</v>
      </c>
      <c r="B84" s="24">
        <v>1468.7700000000002</v>
      </c>
      <c r="C84" s="160">
        <v>1141.56</v>
      </c>
      <c r="D84" s="309">
        <f t="shared" si="51"/>
        <v>1.4321715715742072E-2</v>
      </c>
      <c r="E84" s="259">
        <f t="shared" si="52"/>
        <v>9.8901715835086855E-3</v>
      </c>
      <c r="F84" s="64">
        <f t="shared" si="47"/>
        <v>-0.22277824301966967</v>
      </c>
      <c r="H84" s="24">
        <v>255.01500000000001</v>
      </c>
      <c r="I84" s="160">
        <v>162.13200000000001</v>
      </c>
      <c r="J84" s="258">
        <f t="shared" si="53"/>
        <v>2.2032525178887104E-2</v>
      </c>
      <c r="K84" s="259">
        <f t="shared" si="54"/>
        <v>1.1120402576516041E-2</v>
      </c>
      <c r="L84" s="64">
        <f t="shared" si="48"/>
        <v>-0.36422563378624789</v>
      </c>
      <c r="N84" s="47">
        <f t="shared" ref="N84" si="59">(H84/B84)*10</f>
        <v>1.7362486978900713</v>
      </c>
      <c r="O84" s="163">
        <f t="shared" ref="O84" si="60">(I84/C84)*10</f>
        <v>1.4202670030484601</v>
      </c>
      <c r="P84" s="64">
        <f t="shared" ref="P84" si="61">(O84-N84)/N84</f>
        <v>-0.18199103344215567</v>
      </c>
    </row>
    <row r="85" spans="1:16" ht="20.100000000000001" customHeight="1" x14ac:dyDescent="0.25">
      <c r="A85" s="44" t="s">
        <v>218</v>
      </c>
      <c r="B85" s="24"/>
      <c r="C85" s="160">
        <v>750.19</v>
      </c>
      <c r="D85" s="309">
        <f t="shared" si="51"/>
        <v>0</v>
      </c>
      <c r="E85" s="259">
        <f t="shared" si="52"/>
        <v>6.4994462141564008E-3</v>
      </c>
      <c r="F85" s="64" t="e">
        <f t="shared" si="47"/>
        <v>#DIV/0!</v>
      </c>
      <c r="H85" s="24"/>
      <c r="I85" s="160">
        <v>113.68199999999999</v>
      </c>
      <c r="J85" s="258">
        <f t="shared" si="53"/>
        <v>0</v>
      </c>
      <c r="K85" s="259">
        <f t="shared" si="54"/>
        <v>7.7972861970708827E-3</v>
      </c>
      <c r="L85" s="64" t="e">
        <f t="shared" si="48"/>
        <v>#DIV/0!</v>
      </c>
      <c r="N85" s="47" t="e">
        <f t="shared" ref="N85" si="62">(H85/B85)*10</f>
        <v>#DIV/0!</v>
      </c>
      <c r="O85" s="163">
        <f t="shared" ref="O85" si="63">(I85/C85)*10</f>
        <v>1.5153761047201373</v>
      </c>
      <c r="P85" s="64" t="e">
        <f t="shared" ref="P85" si="64">(O85-N85)/N85</f>
        <v>#DIV/0!</v>
      </c>
    </row>
    <row r="86" spans="1:16" ht="20.100000000000001" customHeight="1" x14ac:dyDescent="0.25">
      <c r="A86" s="44" t="s">
        <v>130</v>
      </c>
      <c r="B86" s="24">
        <v>1477.4599999999998</v>
      </c>
      <c r="C86" s="160">
        <v>775.75</v>
      </c>
      <c r="D86" s="309">
        <f t="shared" si="51"/>
        <v>1.4406450364168846E-2</v>
      </c>
      <c r="E86" s="259">
        <f t="shared" si="52"/>
        <v>6.7208912417278657E-3</v>
      </c>
      <c r="F86" s="64">
        <f t="shared" si="47"/>
        <v>-0.4749434840875556</v>
      </c>
      <c r="H86" s="24">
        <v>158.21199999999999</v>
      </c>
      <c r="I86" s="160">
        <v>97.608999999999995</v>
      </c>
      <c r="J86" s="258">
        <f t="shared" si="53"/>
        <v>1.3669038580483838E-2</v>
      </c>
      <c r="K86" s="259">
        <f t="shared" si="54"/>
        <v>6.6948620574047947E-3</v>
      </c>
      <c r="L86" s="64">
        <f t="shared" ref="L86:L88" si="65">(I86-H86)/H86</f>
        <v>-0.38304932622051424</v>
      </c>
      <c r="N86" s="47">
        <f t="shared" ref="N86" si="66">(H86/B86)*10</f>
        <v>1.0708377891787257</v>
      </c>
      <c r="O86" s="163">
        <f t="shared" ref="O86" si="67">(I86/C86)*10</f>
        <v>1.2582533032549146</v>
      </c>
      <c r="P86" s="64">
        <f t="shared" ref="P86" si="68">(O86-N86)/N86</f>
        <v>0.17501765063775562</v>
      </c>
    </row>
    <row r="87" spans="1:16" ht="20.100000000000001" customHeight="1" x14ac:dyDescent="0.25">
      <c r="A87" s="44" t="s">
        <v>204</v>
      </c>
      <c r="B87" s="24">
        <v>79.73</v>
      </c>
      <c r="C87" s="160">
        <v>347.55</v>
      </c>
      <c r="D87" s="309">
        <f t="shared" si="51"/>
        <v>7.7743308619873447E-4</v>
      </c>
      <c r="E87" s="259">
        <f t="shared" si="52"/>
        <v>3.0110805685627071E-3</v>
      </c>
      <c r="F87" s="64">
        <f t="shared" si="47"/>
        <v>3.359086918349429</v>
      </c>
      <c r="H87" s="24">
        <v>15.026999999999997</v>
      </c>
      <c r="I87" s="160">
        <v>94.753000000000014</v>
      </c>
      <c r="J87" s="258">
        <f t="shared" si="53"/>
        <v>1.2982873786370858E-3</v>
      </c>
      <c r="K87" s="259">
        <f t="shared" si="54"/>
        <v>6.498973091879608E-3</v>
      </c>
      <c r="L87" s="64">
        <f t="shared" si="65"/>
        <v>5.3055167365408948</v>
      </c>
      <c r="N87" s="47">
        <f t="shared" ref="N87:N88" si="69">(H87/B87)*10</f>
        <v>1.8847359839458167</v>
      </c>
      <c r="O87" s="163">
        <f t="shared" ref="O87:O88" si="70">(I87/C87)*10</f>
        <v>2.7263127607538484</v>
      </c>
      <c r="P87" s="64">
        <f t="shared" ref="P87:P88" si="71">(O87-N87)/N87</f>
        <v>0.44652236916819321</v>
      </c>
    </row>
    <row r="88" spans="1:16" ht="20.100000000000001" customHeight="1" x14ac:dyDescent="0.25">
      <c r="A88" s="44" t="s">
        <v>215</v>
      </c>
      <c r="B88" s="24">
        <v>390.85</v>
      </c>
      <c r="C88" s="160">
        <v>437.08000000000004</v>
      </c>
      <c r="D88" s="309">
        <f t="shared" si="51"/>
        <v>3.8111090146842517E-3</v>
      </c>
      <c r="E88" s="259">
        <f t="shared" si="52"/>
        <v>3.7867446264059504E-3</v>
      </c>
      <c r="F88" s="64">
        <f>(C88-B88)/B88</f>
        <v>0.11828067033388771</v>
      </c>
      <c r="H88" s="24">
        <v>86.763000000000005</v>
      </c>
      <c r="I88" s="160">
        <v>86.982000000000014</v>
      </c>
      <c r="J88" s="258">
        <f t="shared" si="53"/>
        <v>7.4960609458101755E-3</v>
      </c>
      <c r="K88" s="259">
        <f t="shared" si="54"/>
        <v>5.9659712882744829E-3</v>
      </c>
      <c r="L88" s="64">
        <f t="shared" si="65"/>
        <v>2.5241174233257067E-3</v>
      </c>
      <c r="N88" s="47">
        <f t="shared" si="69"/>
        <v>2.2198541640015352</v>
      </c>
      <c r="O88" s="163">
        <f t="shared" si="70"/>
        <v>1.9900704676489431</v>
      </c>
      <c r="P88" s="64">
        <f t="shared" si="71"/>
        <v>-0.10351296949092427</v>
      </c>
    </row>
    <row r="89" spans="1:16" ht="20.100000000000001" customHeight="1" x14ac:dyDescent="0.25">
      <c r="A89" s="44" t="s">
        <v>134</v>
      </c>
      <c r="B89" s="24">
        <v>133.26</v>
      </c>
      <c r="C89" s="160">
        <v>336.54</v>
      </c>
      <c r="D89" s="309">
        <f t="shared" si="51"/>
        <v>1.2993946201786447E-3</v>
      </c>
      <c r="E89" s="259">
        <f t="shared" si="52"/>
        <v>2.9156928630242941E-3</v>
      </c>
      <c r="F89" s="64">
        <f t="shared" ref="F89:F94" si="72">(C89-B89)/B89</f>
        <v>1.5254389914452953</v>
      </c>
      <c r="H89" s="24">
        <v>31.024000000000001</v>
      </c>
      <c r="I89" s="160">
        <v>69.188999999999993</v>
      </c>
      <c r="J89" s="258">
        <f t="shared" si="53"/>
        <v>2.6803798253035842E-3</v>
      </c>
      <c r="K89" s="259">
        <f t="shared" si="54"/>
        <v>4.7455748024237548E-3</v>
      </c>
      <c r="L89" s="64">
        <f t="shared" ref="L89:L94" si="73">(I89-H89)/H89</f>
        <v>1.23017663744198</v>
      </c>
      <c r="N89" s="47">
        <f t="shared" ref="N89:N94" si="74">(H89/B89)*10</f>
        <v>2.3280804442443346</v>
      </c>
      <c r="O89" s="163">
        <f t="shared" ref="O89:O94" si="75">(I89/C89)*10</f>
        <v>2.0558923159208411</v>
      </c>
      <c r="P89" s="64">
        <f t="shared" ref="P89:P94" si="76">(O89-N89)/N89</f>
        <v>-0.11691525909099</v>
      </c>
    </row>
    <row r="90" spans="1:16" ht="20.100000000000001" customHeight="1" x14ac:dyDescent="0.25">
      <c r="A90" s="44" t="s">
        <v>224</v>
      </c>
      <c r="B90" s="24">
        <v>2650.39</v>
      </c>
      <c r="C90" s="160">
        <v>504.75</v>
      </c>
      <c r="D90" s="309">
        <f t="shared" si="51"/>
        <v>2.5843482720811033E-2</v>
      </c>
      <c r="E90" s="259">
        <f t="shared" si="52"/>
        <v>4.3730194705280572E-3</v>
      </c>
      <c r="F90" s="64">
        <f t="shared" si="72"/>
        <v>-0.80955632944585509</v>
      </c>
      <c r="H90" s="24">
        <v>391.56500000000005</v>
      </c>
      <c r="I90" s="160">
        <v>63.61</v>
      </c>
      <c r="J90" s="258">
        <f t="shared" si="53"/>
        <v>3.3830032436017211E-2</v>
      </c>
      <c r="K90" s="259">
        <f t="shared" si="54"/>
        <v>4.3629191516306792E-3</v>
      </c>
      <c r="L90" s="64">
        <f t="shared" si="73"/>
        <v>-0.83754932131319193</v>
      </c>
      <c r="N90" s="47">
        <f t="shared" si="74"/>
        <v>1.4773863469149826</v>
      </c>
      <c r="O90" s="163">
        <f t="shared" si="75"/>
        <v>1.2602278355621594</v>
      </c>
      <c r="P90" s="64">
        <f t="shared" si="76"/>
        <v>-0.14698830255625728</v>
      </c>
    </row>
    <row r="91" spans="1:16" ht="20.100000000000001" customHeight="1" x14ac:dyDescent="0.25">
      <c r="A91" s="44" t="s">
        <v>207</v>
      </c>
      <c r="B91" s="24">
        <v>243.01</v>
      </c>
      <c r="C91" s="160">
        <v>365.15999999999997</v>
      </c>
      <c r="D91" s="309">
        <f t="shared" si="51"/>
        <v>2.3695474009426121E-3</v>
      </c>
      <c r="E91" s="259">
        <f t="shared" si="52"/>
        <v>3.1636489150233286E-3</v>
      </c>
      <c r="F91" s="64">
        <f t="shared" si="72"/>
        <v>0.5026542117608328</v>
      </c>
      <c r="H91" s="24">
        <v>40.921000000000006</v>
      </c>
      <c r="I91" s="160">
        <v>59.302000000000007</v>
      </c>
      <c r="J91" s="258">
        <f t="shared" si="53"/>
        <v>3.5354507101356364E-3</v>
      </c>
      <c r="K91" s="259">
        <f t="shared" si="54"/>
        <v>4.0674395775821817E-3</v>
      </c>
      <c r="L91" s="64">
        <f t="shared" si="73"/>
        <v>0.44918257129591155</v>
      </c>
      <c r="N91" s="47">
        <f t="shared" si="74"/>
        <v>1.683922472326242</v>
      </c>
      <c r="O91" s="163">
        <f t="shared" si="75"/>
        <v>1.6240004381640927</v>
      </c>
      <c r="P91" s="64">
        <f t="shared" si="76"/>
        <v>-3.5584793924253837E-2</v>
      </c>
    </row>
    <row r="92" spans="1:16" ht="20.100000000000001" customHeight="1" x14ac:dyDescent="0.25">
      <c r="A92" s="44" t="s">
        <v>225</v>
      </c>
      <c r="B92" s="24">
        <v>598.5</v>
      </c>
      <c r="C92" s="160">
        <v>478.84999999999997</v>
      </c>
      <c r="D92" s="309">
        <f t="shared" si="51"/>
        <v>5.8358673283574886E-3</v>
      </c>
      <c r="E92" s="259">
        <f t="shared" si="52"/>
        <v>4.14862877357575E-3</v>
      </c>
      <c r="F92" s="64">
        <f t="shared" si="72"/>
        <v>-0.19991645781119471</v>
      </c>
      <c r="H92" s="24">
        <v>68.775000000000006</v>
      </c>
      <c r="I92" s="160">
        <v>58.466000000000001</v>
      </c>
      <c r="J92" s="258">
        <f t="shared" si="53"/>
        <v>5.941952117240008E-3</v>
      </c>
      <c r="K92" s="259">
        <f t="shared" si="54"/>
        <v>4.0100995302505792E-3</v>
      </c>
      <c r="L92" s="64">
        <f t="shared" si="73"/>
        <v>-0.14989458378771361</v>
      </c>
      <c r="N92" s="47">
        <f t="shared" si="74"/>
        <v>1.1491228070175439</v>
      </c>
      <c r="O92" s="163">
        <f t="shared" si="75"/>
        <v>1.2209668998642582</v>
      </c>
      <c r="P92" s="64">
        <f t="shared" si="76"/>
        <v>6.2520813622331556E-2</v>
      </c>
    </row>
    <row r="93" spans="1:16" ht="20.100000000000001" customHeight="1" x14ac:dyDescent="0.25">
      <c r="A93" s="44" t="s">
        <v>226</v>
      </c>
      <c r="B93" s="24">
        <v>129.62</v>
      </c>
      <c r="C93" s="160">
        <v>207</v>
      </c>
      <c r="D93" s="309">
        <f t="shared" si="51"/>
        <v>1.2639016259009151E-3</v>
      </c>
      <c r="E93" s="259">
        <f t="shared" si="52"/>
        <v>1.7933928289238393E-3</v>
      </c>
      <c r="F93" s="64">
        <f t="shared" si="72"/>
        <v>0.59697577534331114</v>
      </c>
      <c r="H93" s="24">
        <v>35.966000000000001</v>
      </c>
      <c r="I93" s="160">
        <v>57.468999999999994</v>
      </c>
      <c r="J93" s="258">
        <f t="shared" si="53"/>
        <v>3.1073536873668355E-3</v>
      </c>
      <c r="K93" s="259">
        <f t="shared" si="54"/>
        <v>3.9417167226075064E-3</v>
      </c>
      <c r="L93" s="64">
        <f t="shared" si="73"/>
        <v>0.59787021075460134</v>
      </c>
      <c r="N93" s="47">
        <f t="shared" si="74"/>
        <v>2.7747261225119582</v>
      </c>
      <c r="O93" s="163">
        <f t="shared" si="75"/>
        <v>2.7762801932367149</v>
      </c>
      <c r="P93" s="64">
        <f t="shared" si="76"/>
        <v>5.6008076334030168E-4</v>
      </c>
    </row>
    <row r="94" spans="1:16" ht="20.100000000000001" customHeight="1" x14ac:dyDescent="0.25">
      <c r="A94" s="44" t="s">
        <v>213</v>
      </c>
      <c r="B94" s="24">
        <v>328.8</v>
      </c>
      <c r="C94" s="160">
        <v>296.34999999999997</v>
      </c>
      <c r="D94" s="309">
        <f t="shared" si="51"/>
        <v>3.2060704721202046E-3</v>
      </c>
      <c r="E94" s="259">
        <f t="shared" si="52"/>
        <v>2.5674974147419307E-3</v>
      </c>
      <c r="F94" s="64">
        <f t="shared" si="72"/>
        <v>-9.8692214111922277E-2</v>
      </c>
      <c r="H94" s="24">
        <v>76.518000000000001</v>
      </c>
      <c r="I94" s="160">
        <v>54.815000000000005</v>
      </c>
      <c r="J94" s="258">
        <f t="shared" si="53"/>
        <v>6.6109239128603545E-3</v>
      </c>
      <c r="K94" s="259">
        <f t="shared" si="54"/>
        <v>3.7596826489016779E-3</v>
      </c>
      <c r="L94" s="64">
        <f t="shared" si="73"/>
        <v>-0.28363260932068268</v>
      </c>
      <c r="N94" s="47">
        <f t="shared" si="74"/>
        <v>2.3271897810218976</v>
      </c>
      <c r="O94" s="163">
        <f t="shared" si="75"/>
        <v>1.8496709971317702</v>
      </c>
      <c r="P94" s="64">
        <f t="shared" si="76"/>
        <v>-0.20519116566438472</v>
      </c>
    </row>
    <row r="95" spans="1:16" ht="20.100000000000001" customHeight="1" thickBot="1" x14ac:dyDescent="0.3">
      <c r="A95" s="13" t="s">
        <v>17</v>
      </c>
      <c r="B95" s="24">
        <f>B96-SUM(B68:B94)</f>
        <v>3310.4899999999761</v>
      </c>
      <c r="C95" s="160">
        <f>C96-SUM(C68:C94)</f>
        <v>2962.2999999999884</v>
      </c>
      <c r="D95" s="309">
        <f t="shared" si="51"/>
        <v>3.2280000721560641E-2</v>
      </c>
      <c r="E95" s="259">
        <f t="shared" si="52"/>
        <v>2.5664577667251536E-2</v>
      </c>
      <c r="F95" s="64">
        <f t="shared" ref="F95" si="77">(C95-B95)/B95</f>
        <v>-0.10517778334928977</v>
      </c>
      <c r="H95" s="24">
        <f>H96-SUM(H68:H94)</f>
        <v>456.22400000000016</v>
      </c>
      <c r="I95" s="160">
        <f>I96-SUM(I68:I94)</f>
        <v>505.47299999999814</v>
      </c>
      <c r="J95" s="258">
        <f t="shared" si="53"/>
        <v>3.9416374594485E-2</v>
      </c>
      <c r="K95" s="259">
        <f t="shared" si="54"/>
        <v>3.4669671943597019E-2</v>
      </c>
      <c r="L95" s="64">
        <f t="shared" ref="L95" si="78">(I95-H95)/H95</f>
        <v>0.10794916532229334</v>
      </c>
      <c r="N95" s="47">
        <f t="shared" ref="N95:N96" si="79">(H95/B95)*10</f>
        <v>1.3781162305278174</v>
      </c>
      <c r="O95" s="163">
        <f t="shared" ref="O95:O96" si="80">(I95/C95)*10</f>
        <v>1.7063531715221285</v>
      </c>
      <c r="P95" s="64">
        <f>(O95-N95)/N95</f>
        <v>0.23817798072706584</v>
      </c>
    </row>
    <row r="96" spans="1:16" ht="26.25" customHeight="1" thickBot="1" x14ac:dyDescent="0.3">
      <c r="A96" s="17" t="s">
        <v>18</v>
      </c>
      <c r="B96" s="22">
        <v>102555.45</v>
      </c>
      <c r="C96" s="165">
        <v>115423.68000000002</v>
      </c>
      <c r="D96" s="305">
        <f>SUM(D68:D95)</f>
        <v>1</v>
      </c>
      <c r="E96" s="306">
        <f>SUM(E68:E95)</f>
        <v>0.99999999999999967</v>
      </c>
      <c r="F96" s="69">
        <f>(C96-B96)/B96</f>
        <v>0.12547582795453607</v>
      </c>
      <c r="G96" s="2"/>
      <c r="H96" s="22">
        <v>11574.478999999999</v>
      </c>
      <c r="I96" s="165">
        <v>14579.688</v>
      </c>
      <c r="J96" s="317">
        <f t="shared" si="53"/>
        <v>1</v>
      </c>
      <c r="K96" s="306">
        <f t="shared" si="54"/>
        <v>1</v>
      </c>
      <c r="L96" s="69">
        <f>(I96-H96)/H96</f>
        <v>0.25964097390474344</v>
      </c>
      <c r="M96" s="2"/>
      <c r="N96" s="43">
        <f t="shared" si="79"/>
        <v>1.1286069146008331</v>
      </c>
      <c r="O96" s="170">
        <f t="shared" si="80"/>
        <v>1.2631453095240073</v>
      </c>
      <c r="P96" s="69">
        <f>(O96-N96)/N96</f>
        <v>0.11920748772902734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5:F96 D94:E94 D61:F62 D60:E60 N61:O62 P61:P62 F32:F33 J52:K52 D52:E52 J53:K53 D53:E5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5" t="s">
        <v>95</v>
      </c>
    </row>
    <row r="2" spans="1:18" ht="15.75" thickBot="1" x14ac:dyDescent="0.3"/>
    <row r="3" spans="1:18" x14ac:dyDescent="0.25">
      <c r="A3" s="434" t="s">
        <v>16</v>
      </c>
      <c r="B3" s="452"/>
      <c r="C3" s="452"/>
      <c r="D3" s="455" t="s">
        <v>1</v>
      </c>
      <c r="E3" s="446"/>
      <c r="F3" s="455" t="s">
        <v>105</v>
      </c>
      <c r="G3" s="446"/>
      <c r="H3" s="148" t="s">
        <v>0</v>
      </c>
      <c r="J3" s="447" t="s">
        <v>19</v>
      </c>
      <c r="K3" s="446"/>
      <c r="L3" s="458" t="s">
        <v>105</v>
      </c>
      <c r="M3" s="459"/>
      <c r="N3" s="148" t="s">
        <v>0</v>
      </c>
      <c r="P3" s="445" t="s">
        <v>22</v>
      </c>
      <c r="Q3" s="446"/>
      <c r="R3" s="148" t="s">
        <v>0</v>
      </c>
    </row>
    <row r="4" spans="1:18" x14ac:dyDescent="0.25">
      <c r="A4" s="453"/>
      <c r="B4" s="454"/>
      <c r="C4" s="454"/>
      <c r="D4" s="456" t="s">
        <v>160</v>
      </c>
      <c r="E4" s="448"/>
      <c r="F4" s="456" t="str">
        <f>D4</f>
        <v>jan-fev</v>
      </c>
      <c r="G4" s="448"/>
      <c r="H4" s="149" t="s">
        <v>169</v>
      </c>
      <c r="J4" s="443" t="str">
        <f>D4</f>
        <v>jan-fev</v>
      </c>
      <c r="K4" s="448"/>
      <c r="L4" s="449" t="str">
        <f>D4</f>
        <v>jan-fev</v>
      </c>
      <c r="M4" s="450"/>
      <c r="N4" s="149" t="str">
        <f>H4</f>
        <v>2022/2021</v>
      </c>
      <c r="P4" s="443" t="str">
        <f>D4</f>
        <v>jan-fev</v>
      </c>
      <c r="Q4" s="444"/>
      <c r="R4" s="149" t="str">
        <f>N4</f>
        <v>2022/2021</v>
      </c>
    </row>
    <row r="5" spans="1:18" ht="19.5" customHeight="1" thickBot="1" x14ac:dyDescent="0.3">
      <c r="A5" s="435"/>
      <c r="B5" s="461"/>
      <c r="C5" s="461"/>
      <c r="D5" s="117">
        <v>2021</v>
      </c>
      <c r="E5" s="181">
        <v>2022</v>
      </c>
      <c r="F5" s="117">
        <f>D5</f>
        <v>2021</v>
      </c>
      <c r="G5" s="152">
        <f>E5</f>
        <v>2022</v>
      </c>
      <c r="H5" s="192" t="s">
        <v>1</v>
      </c>
      <c r="J5" s="30">
        <f>D5</f>
        <v>2021</v>
      </c>
      <c r="K5" s="152">
        <f>E5</f>
        <v>2022</v>
      </c>
      <c r="L5" s="180">
        <f>F5</f>
        <v>2021</v>
      </c>
      <c r="M5" s="164">
        <f>G5</f>
        <v>2022</v>
      </c>
      <c r="N5" s="321">
        <v>1000</v>
      </c>
      <c r="P5" s="30">
        <f>D5</f>
        <v>2021</v>
      </c>
      <c r="Q5" s="152">
        <f>E5</f>
        <v>2022</v>
      </c>
      <c r="R5" s="192"/>
    </row>
    <row r="6" spans="1:18" ht="24" customHeight="1" x14ac:dyDescent="0.25">
      <c r="A6" s="182" t="s">
        <v>20</v>
      </c>
      <c r="B6" s="11"/>
      <c r="C6" s="11"/>
      <c r="D6" s="184">
        <v>1205.0899999999995</v>
      </c>
      <c r="E6" s="185">
        <v>1284.9000000000001</v>
      </c>
      <c r="F6" s="310">
        <f>D6/D8</f>
        <v>0.42061890933459911</v>
      </c>
      <c r="G6" s="318">
        <f>E6/E8</f>
        <v>0.33544449201658294</v>
      </c>
      <c r="H6" s="191">
        <f>(E6-D6)/D6</f>
        <v>6.6227418699018881E-2</v>
      </c>
      <c r="I6" s="2"/>
      <c r="J6" s="189">
        <v>844.76800000000003</v>
      </c>
      <c r="K6" s="185">
        <v>706.55899999999963</v>
      </c>
      <c r="L6" s="309">
        <f>J6/J8</f>
        <v>0.53333602705166627</v>
      </c>
      <c r="M6" s="308">
        <f>K6/K8</f>
        <v>0.37549670105996552</v>
      </c>
      <c r="N6" s="191">
        <f>(K6-J6)/J6</f>
        <v>-0.16360586575249109</v>
      </c>
      <c r="P6" s="39">
        <f t="shared" ref="P6:Q8" si="0">(J6/D6)*10</f>
        <v>7.009999253167817</v>
      </c>
      <c r="Q6" s="173">
        <f t="shared" si="0"/>
        <v>5.4989415518717379</v>
      </c>
      <c r="R6" s="191">
        <f>(Q6-P6)/P6</f>
        <v>-0.21555746965496927</v>
      </c>
    </row>
    <row r="7" spans="1:18" ht="24" customHeight="1" thickBot="1" x14ac:dyDescent="0.3">
      <c r="A7" s="182" t="s">
        <v>21</v>
      </c>
      <c r="B7" s="11"/>
      <c r="C7" s="11"/>
      <c r="D7" s="186">
        <v>1659.9499999999998</v>
      </c>
      <c r="E7" s="187">
        <v>2545.5400000000004</v>
      </c>
      <c r="F7" s="310">
        <f>D7/D8</f>
        <v>0.579381090665401</v>
      </c>
      <c r="G7" s="276">
        <f>E7/E8</f>
        <v>0.66455550798341712</v>
      </c>
      <c r="H7" s="67">
        <f t="shared" ref="H7:H8" si="1">(E7-D7)/D7</f>
        <v>0.53350402120545837</v>
      </c>
      <c r="J7" s="189">
        <v>739.16400000000044</v>
      </c>
      <c r="K7" s="187">
        <v>1175.1059999999995</v>
      </c>
      <c r="L7" s="309">
        <f>J7/J8</f>
        <v>0.46666397294833378</v>
      </c>
      <c r="M7" s="259">
        <f>K7/K8</f>
        <v>0.62450329894003453</v>
      </c>
      <c r="N7" s="120">
        <f t="shared" ref="N7:N8" si="2">(K7-J7)/J7</f>
        <v>0.58977709953406665</v>
      </c>
      <c r="P7" s="39">
        <f t="shared" si="0"/>
        <v>4.4529293050995546</v>
      </c>
      <c r="Q7" s="173">
        <f t="shared" si="0"/>
        <v>4.616332880253303</v>
      </c>
      <c r="R7" s="120">
        <f t="shared" ref="R7:R8" si="3">(Q7-P7)/P7</f>
        <v>3.6695748788694312E-2</v>
      </c>
    </row>
    <row r="8" spans="1:18" ht="26.25" customHeight="1" thickBot="1" x14ac:dyDescent="0.3">
      <c r="A8" s="17" t="s">
        <v>12</v>
      </c>
      <c r="B8" s="183"/>
      <c r="C8" s="183"/>
      <c r="D8" s="188">
        <v>2865.0399999999991</v>
      </c>
      <c r="E8" s="165">
        <v>3830.4400000000005</v>
      </c>
      <c r="F8" s="319">
        <f>SUM(F6:F7)</f>
        <v>1</v>
      </c>
      <c r="G8" s="320">
        <f>SUM(G6:G7)</f>
        <v>1</v>
      </c>
      <c r="H8" s="190">
        <f t="shared" si="1"/>
        <v>0.33695864630162292</v>
      </c>
      <c r="I8" s="2"/>
      <c r="J8" s="22">
        <v>1583.9320000000005</v>
      </c>
      <c r="K8" s="165">
        <v>1881.6649999999991</v>
      </c>
      <c r="L8" s="305">
        <f>SUM(L6:L7)</f>
        <v>1</v>
      </c>
      <c r="M8" s="306">
        <f>SUM(M6:M7)</f>
        <v>1</v>
      </c>
      <c r="N8" s="190">
        <f t="shared" si="2"/>
        <v>0.1879708219797305</v>
      </c>
      <c r="O8" s="2"/>
      <c r="P8" s="34">
        <f t="shared" si="0"/>
        <v>5.5284812777483072</v>
      </c>
      <c r="Q8" s="166">
        <f t="shared" si="0"/>
        <v>4.9123990977537799</v>
      </c>
      <c r="R8" s="190">
        <f t="shared" si="3"/>
        <v>-0.11143787037395035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workbookViewId="0">
      <selection activeCell="N72" sqref="N72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96</v>
      </c>
    </row>
    <row r="3" spans="1:16" ht="8.25" customHeight="1" thickBot="1" x14ac:dyDescent="0.3"/>
    <row r="4" spans="1:16" x14ac:dyDescent="0.25">
      <c r="A4" s="462" t="s">
        <v>3</v>
      </c>
      <c r="B4" s="455" t="s">
        <v>1</v>
      </c>
      <c r="C4" s="446"/>
      <c r="D4" s="455" t="s">
        <v>105</v>
      </c>
      <c r="E4" s="446"/>
      <c r="F4" s="148" t="s">
        <v>0</v>
      </c>
      <c r="H4" s="465" t="s">
        <v>19</v>
      </c>
      <c r="I4" s="466"/>
      <c r="J4" s="455" t="s">
        <v>13</v>
      </c>
      <c r="K4" s="451"/>
      <c r="L4" s="148" t="s">
        <v>0</v>
      </c>
      <c r="N4" s="445" t="s">
        <v>22</v>
      </c>
      <c r="O4" s="446"/>
      <c r="P4" s="148" t="s">
        <v>0</v>
      </c>
    </row>
    <row r="5" spans="1:16" x14ac:dyDescent="0.25">
      <c r="A5" s="463"/>
      <c r="B5" s="456" t="s">
        <v>160</v>
      </c>
      <c r="C5" s="448"/>
      <c r="D5" s="456" t="str">
        <f>B5</f>
        <v>jan-fev</v>
      </c>
      <c r="E5" s="448"/>
      <c r="F5" s="149" t="s">
        <v>169</v>
      </c>
      <c r="H5" s="443" t="str">
        <f>B5</f>
        <v>jan-fev</v>
      </c>
      <c r="I5" s="448"/>
      <c r="J5" s="456" t="str">
        <f>B5</f>
        <v>jan-fev</v>
      </c>
      <c r="K5" s="444"/>
      <c r="L5" s="149" t="str">
        <f>F5</f>
        <v>2022/2021</v>
      </c>
      <c r="N5" s="443" t="str">
        <f>B5</f>
        <v>jan-fev</v>
      </c>
      <c r="O5" s="444"/>
      <c r="P5" s="149" t="str">
        <f>L5</f>
        <v>2022/2021</v>
      </c>
    </row>
    <row r="6" spans="1:16" ht="19.5" customHeight="1" thickBot="1" x14ac:dyDescent="0.3">
      <c r="A6" s="464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183</v>
      </c>
      <c r="B7" s="45">
        <v>43.989999999999995</v>
      </c>
      <c r="C7" s="167">
        <v>263.91999999999996</v>
      </c>
      <c r="D7" s="309" t="e">
        <f>B7/$B$33</f>
        <v>#DIV/0!</v>
      </c>
      <c r="E7" s="308" t="e">
        <f>C7/$C$33</f>
        <v>#DIV/0!</v>
      </c>
      <c r="F7" s="64">
        <f>(C7-B7)/B7</f>
        <v>4.9995453512161854</v>
      </c>
      <c r="H7" s="45">
        <v>50.65</v>
      </c>
      <c r="I7" s="167">
        <v>361.858</v>
      </c>
      <c r="J7" s="309" t="e">
        <f>H7/$H$33</f>
        <v>#DIV/0!</v>
      </c>
      <c r="K7" s="308" t="e">
        <f>I7/$I$33</f>
        <v>#DIV/0!</v>
      </c>
      <c r="L7" s="64">
        <f>(I7-H7)/H7</f>
        <v>6.1442843040473845</v>
      </c>
      <c r="N7" s="39">
        <f t="shared" ref="N7:N33" si="0">(H7/B7)*10</f>
        <v>11.513980450102297</v>
      </c>
      <c r="O7" s="172">
        <f t="shared" ref="O7:O33" si="1">(I7/C7)*10</f>
        <v>13.710897241588363</v>
      </c>
      <c r="P7" s="73">
        <f>(O7-N7)/N7</f>
        <v>0.19080428362778287</v>
      </c>
    </row>
    <row r="8" spans="1:16" ht="20.100000000000001" customHeight="1" x14ac:dyDescent="0.25">
      <c r="A8" s="13" t="s">
        <v>119</v>
      </c>
      <c r="B8" s="24">
        <v>176.84</v>
      </c>
      <c r="C8" s="160">
        <v>385.58</v>
      </c>
      <c r="D8" s="309" t="e">
        <f t="shared" ref="D8:D32" si="2">B8/$B$33</f>
        <v>#DIV/0!</v>
      </c>
      <c r="E8" s="259" t="e">
        <f t="shared" ref="E8:E32" si="3">C8/$C$33</f>
        <v>#DIV/0!</v>
      </c>
      <c r="F8" s="64">
        <f t="shared" ref="F8:F33" si="4">(C8-B8)/B8</f>
        <v>1.180389052250622</v>
      </c>
      <c r="H8" s="24">
        <v>115.80699999999999</v>
      </c>
      <c r="I8" s="160">
        <v>203.13400000000004</v>
      </c>
      <c r="J8" s="309" t="e">
        <f t="shared" ref="J8:J32" si="5">H8/$H$33</f>
        <v>#DIV/0!</v>
      </c>
      <c r="K8" s="259" t="e">
        <f t="shared" ref="K8:K32" si="6">I8/$I$33</f>
        <v>#DIV/0!</v>
      </c>
      <c r="L8" s="64">
        <f t="shared" ref="L8:L31" si="7">(I8-H8)/H8</f>
        <v>0.75407358795236956</v>
      </c>
      <c r="N8" s="39">
        <f t="shared" si="0"/>
        <v>6.5486880796199944</v>
      </c>
      <c r="O8" s="173">
        <f t="shared" si="1"/>
        <v>5.2682711758908676</v>
      </c>
      <c r="P8" s="64">
        <f t="shared" ref="P8:P64" si="8">(O8-N8)/N8</f>
        <v>-0.19552265860911588</v>
      </c>
    </row>
    <row r="9" spans="1:16" ht="20.100000000000001" customHeight="1" x14ac:dyDescent="0.25">
      <c r="A9" s="13" t="s">
        <v>124</v>
      </c>
      <c r="B9" s="24">
        <v>74.289999999999992</v>
      </c>
      <c r="C9" s="160">
        <v>734.58</v>
      </c>
      <c r="D9" s="309" t="e">
        <f t="shared" si="2"/>
        <v>#DIV/0!</v>
      </c>
      <c r="E9" s="259" t="e">
        <f t="shared" si="3"/>
        <v>#DIV/0!</v>
      </c>
      <c r="F9" s="64">
        <f t="shared" si="4"/>
        <v>8.8880064611657037</v>
      </c>
      <c r="H9" s="24">
        <v>38.361000000000004</v>
      </c>
      <c r="I9" s="160">
        <v>190.69</v>
      </c>
      <c r="J9" s="309" t="e">
        <f t="shared" si="5"/>
        <v>#DIV/0!</v>
      </c>
      <c r="K9" s="259" t="e">
        <f t="shared" si="6"/>
        <v>#DIV/0!</v>
      </c>
      <c r="L9" s="64">
        <f t="shared" si="7"/>
        <v>3.970934021532285</v>
      </c>
      <c r="N9" s="39">
        <f t="shared" ref="N9:N15" si="9">(H9/B9)*10</f>
        <v>5.1636828644501289</v>
      </c>
      <c r="O9" s="173">
        <f t="shared" ref="O9:O15" si="10">(I9/C9)*10</f>
        <v>2.5959051430749542</v>
      </c>
      <c r="P9" s="64">
        <f t="shared" ref="P9:P15" si="11">(O9-N9)/N9</f>
        <v>-0.49727641855259685</v>
      </c>
    </row>
    <row r="10" spans="1:16" ht="20.100000000000001" customHeight="1" x14ac:dyDescent="0.25">
      <c r="A10" s="13" t="s">
        <v>128</v>
      </c>
      <c r="B10" s="24">
        <v>48.540000000000006</v>
      </c>
      <c r="C10" s="160">
        <v>131.02000000000001</v>
      </c>
      <c r="D10" s="309" t="e">
        <f t="shared" si="2"/>
        <v>#DIV/0!</v>
      </c>
      <c r="E10" s="259" t="e">
        <f t="shared" si="3"/>
        <v>#DIV/0!</v>
      </c>
      <c r="F10" s="64">
        <f t="shared" si="4"/>
        <v>1.6992171405026781</v>
      </c>
      <c r="H10" s="24">
        <v>18.728999999999999</v>
      </c>
      <c r="I10" s="160">
        <v>178.01500000000001</v>
      </c>
      <c r="J10" s="309" t="e">
        <f t="shared" si="5"/>
        <v>#DIV/0!</v>
      </c>
      <c r="K10" s="259" t="e">
        <f t="shared" si="6"/>
        <v>#DIV/0!</v>
      </c>
      <c r="L10" s="64">
        <f t="shared" si="7"/>
        <v>8.5047786854610496</v>
      </c>
      <c r="N10" s="39">
        <f t="shared" si="9"/>
        <v>3.8584672435105061</v>
      </c>
      <c r="O10" s="173">
        <f t="shared" si="10"/>
        <v>13.58685696840177</v>
      </c>
      <c r="P10" s="64">
        <f t="shared" si="11"/>
        <v>2.5213093985061783</v>
      </c>
    </row>
    <row r="11" spans="1:16" ht="20.100000000000001" customHeight="1" x14ac:dyDescent="0.25">
      <c r="A11" s="13" t="s">
        <v>121</v>
      </c>
      <c r="B11" s="24">
        <v>138.65</v>
      </c>
      <c r="C11" s="160">
        <v>145.25999999999996</v>
      </c>
      <c r="D11" s="309" t="e">
        <f t="shared" si="2"/>
        <v>#DIV/0!</v>
      </c>
      <c r="E11" s="259" t="e">
        <f t="shared" si="3"/>
        <v>#DIV/0!</v>
      </c>
      <c r="F11" s="64">
        <f t="shared" si="4"/>
        <v>4.7673999278759149E-2</v>
      </c>
      <c r="H11" s="24">
        <v>116.09400000000001</v>
      </c>
      <c r="I11" s="160">
        <v>93.614000000000004</v>
      </c>
      <c r="J11" s="309" t="e">
        <f t="shared" si="5"/>
        <v>#DIV/0!</v>
      </c>
      <c r="K11" s="259" t="e">
        <f t="shared" si="6"/>
        <v>#DIV/0!</v>
      </c>
      <c r="L11" s="64">
        <f t="shared" si="7"/>
        <v>-0.19363619136217206</v>
      </c>
      <c r="N11" s="39">
        <f t="shared" si="9"/>
        <v>8.3731698521456916</v>
      </c>
      <c r="O11" s="173">
        <f t="shared" si="10"/>
        <v>6.4445821285970002</v>
      </c>
      <c r="P11" s="64">
        <f t="shared" si="11"/>
        <v>-0.23032946394303414</v>
      </c>
    </row>
    <row r="12" spans="1:16" ht="20.100000000000001" customHeight="1" x14ac:dyDescent="0.25">
      <c r="A12" s="13" t="s">
        <v>184</v>
      </c>
      <c r="B12" s="24">
        <v>41.019999999999996</v>
      </c>
      <c r="C12" s="160">
        <v>279.39999999999998</v>
      </c>
      <c r="D12" s="309" t="e">
        <f t="shared" si="2"/>
        <v>#DIV/0!</v>
      </c>
      <c r="E12" s="259" t="e">
        <f t="shared" si="3"/>
        <v>#DIV/0!</v>
      </c>
      <c r="F12" s="64">
        <f t="shared" si="4"/>
        <v>5.8113115553388592</v>
      </c>
      <c r="H12" s="24">
        <v>36.318999999999996</v>
      </c>
      <c r="I12" s="160">
        <v>82.501000000000005</v>
      </c>
      <c r="J12" s="309" t="e">
        <f t="shared" si="5"/>
        <v>#DIV/0!</v>
      </c>
      <c r="K12" s="259" t="e">
        <f t="shared" si="6"/>
        <v>#DIV/0!</v>
      </c>
      <c r="L12" s="64">
        <f t="shared" si="7"/>
        <v>1.2715658470772877</v>
      </c>
      <c r="N12" s="39">
        <f t="shared" si="9"/>
        <v>8.8539736713798138</v>
      </c>
      <c r="O12" s="173">
        <f t="shared" si="10"/>
        <v>2.9527916964924845</v>
      </c>
      <c r="P12" s="64">
        <f t="shared" si="11"/>
        <v>-0.66650096260876757</v>
      </c>
    </row>
    <row r="13" spans="1:16" ht="20.100000000000001" customHeight="1" x14ac:dyDescent="0.25">
      <c r="A13" s="13" t="s">
        <v>133</v>
      </c>
      <c r="B13" s="24">
        <v>7.21</v>
      </c>
      <c r="C13" s="160">
        <v>17.84</v>
      </c>
      <c r="D13" s="309" t="e">
        <f t="shared" si="2"/>
        <v>#DIV/0!</v>
      </c>
      <c r="E13" s="259" t="e">
        <f t="shared" si="3"/>
        <v>#DIV/0!</v>
      </c>
      <c r="F13" s="64">
        <f t="shared" si="4"/>
        <v>1.4743411927877945</v>
      </c>
      <c r="H13" s="24">
        <v>27.610999999999997</v>
      </c>
      <c r="I13" s="160">
        <v>82.082999999999998</v>
      </c>
      <c r="J13" s="309" t="e">
        <f t="shared" si="5"/>
        <v>#DIV/0!</v>
      </c>
      <c r="K13" s="259" t="e">
        <f t="shared" si="6"/>
        <v>#DIV/0!</v>
      </c>
      <c r="L13" s="64">
        <f t="shared" si="7"/>
        <v>1.9728369128245991</v>
      </c>
      <c r="N13" s="39">
        <f t="shared" si="9"/>
        <v>38.295423023578358</v>
      </c>
      <c r="O13" s="173">
        <f t="shared" si="10"/>
        <v>46.01065022421524</v>
      </c>
      <c r="P13" s="64">
        <f t="shared" si="11"/>
        <v>0.20146603931980706</v>
      </c>
    </row>
    <row r="14" spans="1:16" ht="20.100000000000001" customHeight="1" x14ac:dyDescent="0.25">
      <c r="A14" s="13" t="s">
        <v>181</v>
      </c>
      <c r="B14" s="24">
        <v>157.20000000000002</v>
      </c>
      <c r="C14" s="160">
        <v>158.13</v>
      </c>
      <c r="D14" s="309" t="e">
        <f t="shared" si="2"/>
        <v>#DIV/0!</v>
      </c>
      <c r="E14" s="259" t="e">
        <f t="shared" si="3"/>
        <v>#DIV/0!</v>
      </c>
      <c r="F14" s="64">
        <f t="shared" si="4"/>
        <v>5.9160305343510071E-3</v>
      </c>
      <c r="H14" s="24">
        <v>148.28200000000001</v>
      </c>
      <c r="I14" s="160">
        <v>80.259999999999991</v>
      </c>
      <c r="J14" s="309" t="e">
        <f t="shared" si="5"/>
        <v>#DIV/0!</v>
      </c>
      <c r="K14" s="259" t="e">
        <f t="shared" si="6"/>
        <v>#DIV/0!</v>
      </c>
      <c r="L14" s="64">
        <f t="shared" si="7"/>
        <v>-0.4587340338004614</v>
      </c>
      <c r="N14" s="39">
        <f t="shared" si="9"/>
        <v>9.4326972010178114</v>
      </c>
      <c r="O14" s="173">
        <f t="shared" si="10"/>
        <v>5.0755707329412498</v>
      </c>
      <c r="P14" s="64">
        <f t="shared" si="11"/>
        <v>-0.4619173472044048</v>
      </c>
    </row>
    <row r="15" spans="1:16" ht="20.100000000000001" customHeight="1" x14ac:dyDescent="0.25">
      <c r="A15" s="13" t="s">
        <v>213</v>
      </c>
      <c r="B15" s="24">
        <v>32.409999999999997</v>
      </c>
      <c r="C15" s="160">
        <v>258.30999999999995</v>
      </c>
      <c r="D15" s="309" t="e">
        <f t="shared" si="2"/>
        <v>#DIV/0!</v>
      </c>
      <c r="E15" s="259" t="e">
        <f t="shared" si="3"/>
        <v>#DIV/0!</v>
      </c>
      <c r="F15" s="64">
        <f t="shared" si="4"/>
        <v>6.9700709657513107</v>
      </c>
      <c r="H15" s="24">
        <v>10.898</v>
      </c>
      <c r="I15" s="160">
        <v>63.995999999999995</v>
      </c>
      <c r="J15" s="309" t="e">
        <f t="shared" si="5"/>
        <v>#DIV/0!</v>
      </c>
      <c r="K15" s="259" t="e">
        <f t="shared" si="6"/>
        <v>#DIV/0!</v>
      </c>
      <c r="L15" s="64">
        <f t="shared" si="7"/>
        <v>4.8722701413103326</v>
      </c>
      <c r="N15" s="39">
        <f t="shared" si="9"/>
        <v>3.3625424251774145</v>
      </c>
      <c r="O15" s="173">
        <f t="shared" si="10"/>
        <v>2.4774882892648371</v>
      </c>
      <c r="P15" s="64">
        <f t="shared" si="11"/>
        <v>-0.26320980496354041</v>
      </c>
    </row>
    <row r="16" spans="1:16" ht="20.100000000000001" customHeight="1" x14ac:dyDescent="0.25">
      <c r="A16" s="13" t="s">
        <v>187</v>
      </c>
      <c r="B16" s="24">
        <v>302</v>
      </c>
      <c r="C16" s="160">
        <v>269.82999999999993</v>
      </c>
      <c r="D16" s="309" t="e">
        <f t="shared" si="2"/>
        <v>#DIV/0!</v>
      </c>
      <c r="E16" s="259" t="e">
        <f t="shared" si="3"/>
        <v>#DIV/0!</v>
      </c>
      <c r="F16" s="64">
        <f t="shared" si="4"/>
        <v>-0.10652317880794726</v>
      </c>
      <c r="H16" s="24">
        <v>460.50700000000001</v>
      </c>
      <c r="I16" s="160">
        <v>51.512999999999998</v>
      </c>
      <c r="J16" s="309" t="e">
        <f t="shared" si="5"/>
        <v>#DIV/0!</v>
      </c>
      <c r="K16" s="259" t="e">
        <f t="shared" si="6"/>
        <v>#DIV/0!</v>
      </c>
      <c r="L16" s="64">
        <f t="shared" si="7"/>
        <v>-0.88813850820943008</v>
      </c>
      <c r="N16" s="39">
        <f t="shared" ref="N16:N19" si="12">(H16/B16)*10</f>
        <v>15.248576158940397</v>
      </c>
      <c r="O16" s="173">
        <f t="shared" ref="O16:O19" si="13">(I16/C16)*10</f>
        <v>1.9090909090909094</v>
      </c>
      <c r="P16" s="64">
        <f t="shared" ref="P16:P19" si="14">(O16-N16)/N16</f>
        <v>-0.87480202156634868</v>
      </c>
    </row>
    <row r="17" spans="1:16" ht="20.100000000000001" customHeight="1" x14ac:dyDescent="0.25">
      <c r="A17" s="13" t="s">
        <v>123</v>
      </c>
      <c r="B17" s="24">
        <v>67.540000000000006</v>
      </c>
      <c r="C17" s="160">
        <v>69.91</v>
      </c>
      <c r="D17" s="309" t="e">
        <f t="shared" si="2"/>
        <v>#DIV/0!</v>
      </c>
      <c r="E17" s="259" t="e">
        <f t="shared" si="3"/>
        <v>#DIV/0!</v>
      </c>
      <c r="F17" s="64">
        <f t="shared" si="4"/>
        <v>3.5090316849274356E-2</v>
      </c>
      <c r="H17" s="24">
        <v>38.413999999999994</v>
      </c>
      <c r="I17" s="160">
        <v>46.072999999999993</v>
      </c>
      <c r="J17" s="309" t="e">
        <f t="shared" si="5"/>
        <v>#DIV/0!</v>
      </c>
      <c r="K17" s="259" t="e">
        <f t="shared" si="6"/>
        <v>#DIV/0!</v>
      </c>
      <c r="L17" s="64">
        <f t="shared" si="7"/>
        <v>0.19938043421669183</v>
      </c>
      <c r="N17" s="39">
        <f t="shared" si="12"/>
        <v>5.6875925377554024</v>
      </c>
      <c r="O17" s="173">
        <f t="shared" si="13"/>
        <v>6.5903304248319259</v>
      </c>
      <c r="P17" s="64">
        <f t="shared" si="14"/>
        <v>0.15872056253748221</v>
      </c>
    </row>
    <row r="18" spans="1:16" ht="20.100000000000001" customHeight="1" x14ac:dyDescent="0.25">
      <c r="A18" s="13" t="s">
        <v>120</v>
      </c>
      <c r="B18" s="24">
        <v>59.529999999999994</v>
      </c>
      <c r="C18" s="160">
        <v>86.51</v>
      </c>
      <c r="D18" s="309" t="e">
        <f t="shared" si="2"/>
        <v>#DIV/0!</v>
      </c>
      <c r="E18" s="259" t="e">
        <f t="shared" si="3"/>
        <v>#DIV/0!</v>
      </c>
      <c r="F18" s="64">
        <f t="shared" si="4"/>
        <v>0.45321686544599382</v>
      </c>
      <c r="H18" s="24">
        <v>21.245000000000001</v>
      </c>
      <c r="I18" s="160">
        <v>44.779000000000003</v>
      </c>
      <c r="J18" s="309" t="e">
        <f t="shared" si="5"/>
        <v>#DIV/0!</v>
      </c>
      <c r="K18" s="259" t="e">
        <f t="shared" si="6"/>
        <v>#DIV/0!</v>
      </c>
      <c r="L18" s="64">
        <f t="shared" si="7"/>
        <v>1.1077429983525535</v>
      </c>
      <c r="N18" s="39">
        <f t="shared" si="12"/>
        <v>3.5687888459600208</v>
      </c>
      <c r="O18" s="173">
        <f t="shared" si="13"/>
        <v>5.1761646052479477</v>
      </c>
      <c r="P18" s="64">
        <f t="shared" si="14"/>
        <v>0.45039811226363979</v>
      </c>
    </row>
    <row r="19" spans="1:16" ht="20.100000000000001" customHeight="1" x14ac:dyDescent="0.25">
      <c r="A19" s="13" t="s">
        <v>129</v>
      </c>
      <c r="B19" s="24">
        <v>98.97</v>
      </c>
      <c r="C19" s="160">
        <v>102.25</v>
      </c>
      <c r="D19" s="309" t="e">
        <f t="shared" si="2"/>
        <v>#DIV/0!</v>
      </c>
      <c r="E19" s="259" t="e">
        <f t="shared" si="3"/>
        <v>#DIV/0!</v>
      </c>
      <c r="F19" s="64">
        <f t="shared" si="4"/>
        <v>3.314135596645449E-2</v>
      </c>
      <c r="H19" s="24">
        <v>40.719000000000001</v>
      </c>
      <c r="I19" s="160">
        <v>40.162000000000006</v>
      </c>
      <c r="J19" s="309" t="e">
        <f t="shared" si="5"/>
        <v>#DIV/0!</v>
      </c>
      <c r="K19" s="259" t="e">
        <f t="shared" si="6"/>
        <v>#DIV/0!</v>
      </c>
      <c r="L19" s="64">
        <f t="shared" si="7"/>
        <v>-1.3679117856528771E-2</v>
      </c>
      <c r="N19" s="39">
        <f t="shared" si="12"/>
        <v>4.1142770536526223</v>
      </c>
      <c r="O19" s="173">
        <f t="shared" si="13"/>
        <v>3.9278239608801964</v>
      </c>
      <c r="P19" s="64">
        <f t="shared" si="14"/>
        <v>-4.531855544509196E-2</v>
      </c>
    </row>
    <row r="20" spans="1:16" ht="20.100000000000001" customHeight="1" x14ac:dyDescent="0.25">
      <c r="A20" s="13" t="s">
        <v>122</v>
      </c>
      <c r="B20" s="24">
        <v>60.51</v>
      </c>
      <c r="C20" s="160">
        <v>87.33</v>
      </c>
      <c r="D20" s="309" t="e">
        <f t="shared" si="2"/>
        <v>#DIV/0!</v>
      </c>
      <c r="E20" s="259" t="e">
        <f t="shared" si="3"/>
        <v>#DIV/0!</v>
      </c>
      <c r="F20" s="64">
        <f t="shared" si="4"/>
        <v>0.44323252354982651</v>
      </c>
      <c r="H20" s="24">
        <v>26.350999999999999</v>
      </c>
      <c r="I20" s="160">
        <v>35.051999999999992</v>
      </c>
      <c r="J20" s="309" t="e">
        <f t="shared" si="5"/>
        <v>#DIV/0!</v>
      </c>
      <c r="K20" s="259" t="e">
        <f t="shared" si="6"/>
        <v>#DIV/0!</v>
      </c>
      <c r="L20" s="64">
        <f t="shared" si="7"/>
        <v>0.33019619748776113</v>
      </c>
      <c r="N20" s="39">
        <f t="shared" ref="N20:N31" si="15">(H20/B20)*10</f>
        <v>4.3548173855561059</v>
      </c>
      <c r="O20" s="173">
        <f t="shared" ref="O20:O31" si="16">(I20/C20)*10</f>
        <v>4.0137409824802468</v>
      </c>
      <c r="P20" s="64">
        <f t="shared" ref="P20:P31" si="17">(O20-N20)/N20</f>
        <v>-7.8321631627339516E-2</v>
      </c>
    </row>
    <row r="21" spans="1:16" ht="20.100000000000001" customHeight="1" x14ac:dyDescent="0.25">
      <c r="A21" s="13" t="s">
        <v>182</v>
      </c>
      <c r="B21" s="24">
        <v>36.909999999999997</v>
      </c>
      <c r="C21" s="160">
        <v>35.200000000000003</v>
      </c>
      <c r="D21" s="309" t="e">
        <f t="shared" si="2"/>
        <v>#DIV/0!</v>
      </c>
      <c r="E21" s="259" t="e">
        <f t="shared" si="3"/>
        <v>#DIV/0!</v>
      </c>
      <c r="F21" s="64">
        <f t="shared" si="4"/>
        <v>-4.6328908154971385E-2</v>
      </c>
      <c r="H21" s="24">
        <v>18.945</v>
      </c>
      <c r="I21" s="160">
        <v>29.377000000000002</v>
      </c>
      <c r="J21" s="309" t="e">
        <f t="shared" si="5"/>
        <v>#DIV/0!</v>
      </c>
      <c r="K21" s="259" t="e">
        <f t="shared" si="6"/>
        <v>#DIV/0!</v>
      </c>
      <c r="L21" s="64">
        <f t="shared" si="7"/>
        <v>0.55064660860385339</v>
      </c>
      <c r="N21" s="39">
        <f t="shared" si="15"/>
        <v>5.1327553508534276</v>
      </c>
      <c r="O21" s="173">
        <f t="shared" si="16"/>
        <v>8.3457386363636363</v>
      </c>
      <c r="P21" s="64">
        <f t="shared" si="17"/>
        <v>0.62597631601046078</v>
      </c>
    </row>
    <row r="22" spans="1:16" ht="20.100000000000001" customHeight="1" x14ac:dyDescent="0.25">
      <c r="A22" s="13" t="s">
        <v>227</v>
      </c>
      <c r="B22" s="24"/>
      <c r="C22" s="160">
        <v>156.24</v>
      </c>
      <c r="D22" s="309" t="e">
        <f t="shared" si="2"/>
        <v>#DIV/0!</v>
      </c>
      <c r="E22" s="259" t="e">
        <f t="shared" si="3"/>
        <v>#DIV/0!</v>
      </c>
      <c r="F22" s="64"/>
      <c r="H22" s="24"/>
      <c r="I22" s="160">
        <v>28.096</v>
      </c>
      <c r="J22" s="309" t="e">
        <f t="shared" si="5"/>
        <v>#DIV/0!</v>
      </c>
      <c r="K22" s="259" t="e">
        <f t="shared" si="6"/>
        <v>#DIV/0!</v>
      </c>
      <c r="L22" s="64"/>
      <c r="N22" s="39"/>
      <c r="O22" s="173">
        <f t="shared" si="16"/>
        <v>1.7982590885816689</v>
      </c>
      <c r="P22" s="64"/>
    </row>
    <row r="23" spans="1:16" ht="20.100000000000001" customHeight="1" x14ac:dyDescent="0.25">
      <c r="A23" s="13" t="s">
        <v>191</v>
      </c>
      <c r="B23" s="24">
        <v>1.3199999999999998</v>
      </c>
      <c r="C23" s="160">
        <v>47.87</v>
      </c>
      <c r="D23" s="309" t="e">
        <f t="shared" si="2"/>
        <v>#DIV/0!</v>
      </c>
      <c r="E23" s="259" t="e">
        <f t="shared" si="3"/>
        <v>#DIV/0!</v>
      </c>
      <c r="F23" s="64">
        <f t="shared" si="4"/>
        <v>35.265151515151516</v>
      </c>
      <c r="H23" s="24">
        <v>1.137</v>
      </c>
      <c r="I23" s="160">
        <v>27.105</v>
      </c>
      <c r="J23" s="309" t="e">
        <f t="shared" si="5"/>
        <v>#DIV/0!</v>
      </c>
      <c r="K23" s="259" t="e">
        <f t="shared" si="6"/>
        <v>#DIV/0!</v>
      </c>
      <c r="L23" s="64">
        <f t="shared" si="7"/>
        <v>22.839050131926122</v>
      </c>
      <c r="N23" s="39">
        <f t="shared" si="15"/>
        <v>8.6136363636363651</v>
      </c>
      <c r="O23" s="173">
        <f t="shared" si="16"/>
        <v>5.6622101524963444</v>
      </c>
      <c r="P23" s="64">
        <f t="shared" si="17"/>
        <v>-0.34264578704527937</v>
      </c>
    </row>
    <row r="24" spans="1:16" ht="20.100000000000001" customHeight="1" x14ac:dyDescent="0.25">
      <c r="A24" s="13" t="s">
        <v>189</v>
      </c>
      <c r="B24" s="24">
        <v>5.6899999999999995</v>
      </c>
      <c r="C24" s="160">
        <v>101.4</v>
      </c>
      <c r="D24" s="309" t="e">
        <f t="shared" si="2"/>
        <v>#DIV/0!</v>
      </c>
      <c r="E24" s="259" t="e">
        <f t="shared" si="3"/>
        <v>#DIV/0!</v>
      </c>
      <c r="F24" s="64">
        <f t="shared" si="4"/>
        <v>16.820738137082603</v>
      </c>
      <c r="H24" s="24">
        <v>2.2880000000000003</v>
      </c>
      <c r="I24" s="160">
        <v>26.751000000000001</v>
      </c>
      <c r="J24" s="309" t="e">
        <f t="shared" si="5"/>
        <v>#DIV/0!</v>
      </c>
      <c r="K24" s="259" t="e">
        <f t="shared" si="6"/>
        <v>#DIV/0!</v>
      </c>
      <c r="L24" s="64">
        <f t="shared" si="7"/>
        <v>10.691870629370628</v>
      </c>
      <c r="N24" s="39">
        <f t="shared" si="15"/>
        <v>4.0210896309314599</v>
      </c>
      <c r="O24" s="173">
        <f t="shared" si="16"/>
        <v>2.6381656804733726</v>
      </c>
      <c r="P24" s="64">
        <f t="shared" si="17"/>
        <v>-0.34391771320395603</v>
      </c>
    </row>
    <row r="25" spans="1:16" ht="20.100000000000001" customHeight="1" x14ac:dyDescent="0.25">
      <c r="A25" s="13" t="s">
        <v>125</v>
      </c>
      <c r="B25" s="24">
        <v>14.22</v>
      </c>
      <c r="C25" s="160">
        <v>26.570000000000004</v>
      </c>
      <c r="D25" s="309" t="e">
        <f t="shared" si="2"/>
        <v>#DIV/0!</v>
      </c>
      <c r="E25" s="259" t="e">
        <f t="shared" si="3"/>
        <v>#DIV/0!</v>
      </c>
      <c r="F25" s="64">
        <f t="shared" si="4"/>
        <v>0.86849507735583709</v>
      </c>
      <c r="H25" s="24">
        <v>11.192</v>
      </c>
      <c r="I25" s="160">
        <v>21.995000000000001</v>
      </c>
      <c r="J25" s="309" t="e">
        <f t="shared" si="5"/>
        <v>#DIV/0!</v>
      </c>
      <c r="K25" s="259" t="e">
        <f t="shared" si="6"/>
        <v>#DIV/0!</v>
      </c>
      <c r="L25" s="64">
        <f t="shared" si="7"/>
        <v>0.96524303073624018</v>
      </c>
      <c r="N25" s="39">
        <f t="shared" si="15"/>
        <v>7.8706047819971872</v>
      </c>
      <c r="O25" s="173">
        <f t="shared" si="16"/>
        <v>8.2781332329695125</v>
      </c>
      <c r="P25" s="64">
        <f t="shared" si="17"/>
        <v>5.1778543359779008E-2</v>
      </c>
    </row>
    <row r="26" spans="1:16" ht="20.100000000000001" customHeight="1" x14ac:dyDescent="0.25">
      <c r="A26" s="13" t="s">
        <v>226</v>
      </c>
      <c r="B26" s="24"/>
      <c r="C26" s="160">
        <v>36</v>
      </c>
      <c r="D26" s="309" t="e">
        <f t="shared" si="2"/>
        <v>#DIV/0!</v>
      </c>
      <c r="E26" s="259" t="e">
        <f t="shared" si="3"/>
        <v>#DIV/0!</v>
      </c>
      <c r="F26" s="64"/>
      <c r="H26" s="24"/>
      <c r="I26" s="160">
        <v>16.935000000000002</v>
      </c>
      <c r="J26" s="309" t="e">
        <f t="shared" si="5"/>
        <v>#DIV/0!</v>
      </c>
      <c r="K26" s="259" t="e">
        <f t="shared" si="6"/>
        <v>#DIV/0!</v>
      </c>
      <c r="L26" s="64"/>
      <c r="N26" s="39"/>
      <c r="O26" s="173">
        <f t="shared" si="16"/>
        <v>4.7041666666666675</v>
      </c>
      <c r="P26" s="64"/>
    </row>
    <row r="27" spans="1:16" ht="20.100000000000001" customHeight="1" x14ac:dyDescent="0.25">
      <c r="A27" s="13" t="s">
        <v>130</v>
      </c>
      <c r="B27" s="24">
        <v>9.01</v>
      </c>
      <c r="C27" s="160">
        <v>21.060000000000002</v>
      </c>
      <c r="D27" s="309" t="e">
        <f t="shared" si="2"/>
        <v>#DIV/0!</v>
      </c>
      <c r="E27" s="259" t="e">
        <f t="shared" si="3"/>
        <v>#DIV/0!</v>
      </c>
      <c r="F27" s="64">
        <f t="shared" si="4"/>
        <v>1.3374028856825753</v>
      </c>
      <c r="H27" s="24">
        <v>4.0660000000000007</v>
      </c>
      <c r="I27" s="160">
        <v>14.353</v>
      </c>
      <c r="J27" s="309" t="e">
        <f t="shared" si="5"/>
        <v>#DIV/0!</v>
      </c>
      <c r="K27" s="259" t="e">
        <f t="shared" si="6"/>
        <v>#DIV/0!</v>
      </c>
      <c r="L27" s="64">
        <f t="shared" si="7"/>
        <v>2.5300049188391531</v>
      </c>
      <c r="N27" s="39">
        <f t="shared" si="15"/>
        <v>4.5127635960044401</v>
      </c>
      <c r="O27" s="173">
        <f t="shared" si="16"/>
        <v>6.815289648622981</v>
      </c>
      <c r="P27" s="64">
        <f t="shared" si="17"/>
        <v>0.5102252762934838</v>
      </c>
    </row>
    <row r="28" spans="1:16" ht="20.100000000000001" customHeight="1" x14ac:dyDescent="0.25">
      <c r="A28" s="13" t="s">
        <v>209</v>
      </c>
      <c r="B28" s="24">
        <v>28.17</v>
      </c>
      <c r="C28" s="160">
        <v>52.410000000000004</v>
      </c>
      <c r="D28" s="309" t="e">
        <f t="shared" si="2"/>
        <v>#DIV/0!</v>
      </c>
      <c r="E28" s="259" t="e">
        <f t="shared" si="3"/>
        <v>#DIV/0!</v>
      </c>
      <c r="F28" s="64">
        <f t="shared" si="4"/>
        <v>0.86048988285410011</v>
      </c>
      <c r="H28" s="24">
        <v>5.0310000000000006</v>
      </c>
      <c r="I28" s="160">
        <v>13.483000000000001</v>
      </c>
      <c r="J28" s="309" t="e">
        <f t="shared" si="5"/>
        <v>#DIV/0!</v>
      </c>
      <c r="K28" s="259" t="e">
        <f t="shared" si="6"/>
        <v>#DIV/0!</v>
      </c>
      <c r="L28" s="64">
        <f t="shared" si="7"/>
        <v>1.6799840985887495</v>
      </c>
      <c r="N28" s="39">
        <f t="shared" si="15"/>
        <v>1.7859424920127798</v>
      </c>
      <c r="O28" s="173">
        <f t="shared" si="16"/>
        <v>2.5726006487311581</v>
      </c>
      <c r="P28" s="64">
        <f t="shared" si="17"/>
        <v>0.44047227737540678</v>
      </c>
    </row>
    <row r="29" spans="1:16" ht="20.100000000000001" customHeight="1" x14ac:dyDescent="0.25">
      <c r="A29" s="13" t="s">
        <v>135</v>
      </c>
      <c r="B29" s="24">
        <v>0.01</v>
      </c>
      <c r="C29" s="160">
        <v>7.07</v>
      </c>
      <c r="D29" s="309" t="e">
        <f t="shared" si="2"/>
        <v>#DIV/0!</v>
      </c>
      <c r="E29" s="259" t="e">
        <f t="shared" si="3"/>
        <v>#DIV/0!</v>
      </c>
      <c r="F29" s="64">
        <f t="shared" si="4"/>
        <v>706</v>
      </c>
      <c r="H29" s="24">
        <v>1E-3</v>
      </c>
      <c r="I29" s="160">
        <v>11.56</v>
      </c>
      <c r="J29" s="309" t="e">
        <f t="shared" si="5"/>
        <v>#DIV/0!</v>
      </c>
      <c r="K29" s="259" t="e">
        <f t="shared" si="6"/>
        <v>#DIV/0!</v>
      </c>
      <c r="L29" s="64">
        <f t="shared" si="7"/>
        <v>11559</v>
      </c>
      <c r="N29" s="39">
        <f t="shared" si="15"/>
        <v>1</v>
      </c>
      <c r="O29" s="173">
        <f t="shared" si="16"/>
        <v>16.350777934936353</v>
      </c>
      <c r="P29" s="64">
        <f t="shared" si="17"/>
        <v>15.350777934936353</v>
      </c>
    </row>
    <row r="30" spans="1:16" ht="20.100000000000001" customHeight="1" x14ac:dyDescent="0.25">
      <c r="A30" s="13" t="s">
        <v>203</v>
      </c>
      <c r="B30" s="24">
        <v>49.41</v>
      </c>
      <c r="C30" s="160">
        <v>46.459999999999994</v>
      </c>
      <c r="D30" s="309" t="e">
        <f t="shared" si="2"/>
        <v>#DIV/0!</v>
      </c>
      <c r="E30" s="259" t="e">
        <f t="shared" si="3"/>
        <v>#DIV/0!</v>
      </c>
      <c r="F30" s="64">
        <f t="shared" si="4"/>
        <v>-5.9704513256425888E-2</v>
      </c>
      <c r="H30" s="24">
        <v>13.576000000000001</v>
      </c>
      <c r="I30" s="160">
        <v>10.773</v>
      </c>
      <c r="J30" s="309" t="e">
        <f t="shared" si="5"/>
        <v>#DIV/0!</v>
      </c>
      <c r="K30" s="259" t="e">
        <f t="shared" si="6"/>
        <v>#DIV/0!</v>
      </c>
      <c r="L30" s="64">
        <f t="shared" si="7"/>
        <v>-0.20646729522687099</v>
      </c>
      <c r="N30" s="39">
        <f t="shared" si="15"/>
        <v>2.7476219388787699</v>
      </c>
      <c r="O30" s="173">
        <f t="shared" si="16"/>
        <v>2.31876883340508</v>
      </c>
      <c r="P30" s="64">
        <f t="shared" si="17"/>
        <v>-0.15608155525526676</v>
      </c>
    </row>
    <row r="31" spans="1:16" ht="20.100000000000001" customHeight="1" x14ac:dyDescent="0.25">
      <c r="A31" s="13" t="s">
        <v>228</v>
      </c>
      <c r="B31" s="24">
        <v>15.75</v>
      </c>
      <c r="C31" s="160">
        <v>31.71</v>
      </c>
      <c r="D31" s="309" t="e">
        <f t="shared" si="2"/>
        <v>#DIV/0!</v>
      </c>
      <c r="E31" s="259" t="e">
        <f t="shared" si="3"/>
        <v>#DIV/0!</v>
      </c>
      <c r="F31" s="64">
        <f t="shared" si="4"/>
        <v>1.0133333333333334</v>
      </c>
      <c r="H31" s="24">
        <v>5.34</v>
      </c>
      <c r="I31" s="160">
        <v>9.4469999999999992</v>
      </c>
      <c r="J31" s="309" t="e">
        <f t="shared" si="5"/>
        <v>#DIV/0!</v>
      </c>
      <c r="K31" s="259" t="e">
        <f t="shared" si="6"/>
        <v>#DIV/0!</v>
      </c>
      <c r="L31" s="64">
        <f t="shared" si="7"/>
        <v>0.76910112359550553</v>
      </c>
      <c r="N31" s="39">
        <f t="shared" si="15"/>
        <v>3.3904761904761904</v>
      </c>
      <c r="O31" s="173">
        <f t="shared" si="16"/>
        <v>2.9791863765373696</v>
      </c>
      <c r="P31" s="64">
        <f t="shared" si="17"/>
        <v>-0.12130738894262973</v>
      </c>
    </row>
    <row r="32" spans="1:16" ht="20.100000000000001" customHeight="1" thickBot="1" x14ac:dyDescent="0.3">
      <c r="A32" s="13" t="s">
        <v>17</v>
      </c>
      <c r="B32" s="24">
        <f>B33-SUM(B7:B31)</f>
        <v>-1469.1900000000003</v>
      </c>
      <c r="C32" s="160">
        <f>C33-SUM(C7:C31)</f>
        <v>-3551.8599999999997</v>
      </c>
      <c r="D32" s="309" t="e">
        <f t="shared" si="2"/>
        <v>#DIV/0!</v>
      </c>
      <c r="E32" s="259" t="e">
        <f t="shared" si="3"/>
        <v>#DIV/0!</v>
      </c>
      <c r="F32" s="64">
        <f t="shared" si="4"/>
        <v>1.4175634192990687</v>
      </c>
      <c r="H32" s="24">
        <f>H33-SUM(H7:H31)</f>
        <v>-1211.5629999999999</v>
      </c>
      <c r="I32" s="160">
        <f>I33-SUM(I7:I31)</f>
        <v>-1763.6049999999996</v>
      </c>
      <c r="J32" s="309" t="e">
        <f t="shared" si="5"/>
        <v>#DIV/0!</v>
      </c>
      <c r="K32" s="259" t="e">
        <f t="shared" si="6"/>
        <v>#DIV/0!</v>
      </c>
      <c r="L32" s="64">
        <f t="shared" ref="L32:L33" si="18">(I32-H32)/H32</f>
        <v>0.45564448567676608</v>
      </c>
      <c r="N32" s="39">
        <f t="shared" si="0"/>
        <v>8.2464691428610291</v>
      </c>
      <c r="O32" s="173">
        <f t="shared" si="1"/>
        <v>4.9652998710534755</v>
      </c>
      <c r="P32" s="64">
        <f t="shared" si="8"/>
        <v>-0.39788777657017765</v>
      </c>
    </row>
    <row r="33" spans="1:16" ht="26.25" customHeight="1" thickBot="1" x14ac:dyDescent="0.3">
      <c r="A33" s="17" t="s">
        <v>18</v>
      </c>
      <c r="B33" s="22"/>
      <c r="C33" s="165"/>
      <c r="D33" s="305" t="e">
        <f>SUM(D7:D32)</f>
        <v>#DIV/0!</v>
      </c>
      <c r="E33" s="306" t="e">
        <f>SUM(E7:E32)</f>
        <v>#DIV/0!</v>
      </c>
      <c r="F33" s="69" t="e">
        <f t="shared" si="4"/>
        <v>#DIV/0!</v>
      </c>
      <c r="G33" s="2"/>
      <c r="H33" s="22"/>
      <c r="I33" s="165"/>
      <c r="J33" s="305" t="e">
        <f>SUM(J7:J32)</f>
        <v>#DIV/0!</v>
      </c>
      <c r="K33" s="306" t="e">
        <f>SUM(K7:K32)</f>
        <v>#DIV/0!</v>
      </c>
      <c r="L33" s="69" t="e">
        <f t="shared" si="18"/>
        <v>#DIV/0!</v>
      </c>
      <c r="N33" s="34" t="e">
        <f t="shared" si="0"/>
        <v>#DIV/0!</v>
      </c>
      <c r="O33" s="166" t="e">
        <f t="shared" si="1"/>
        <v>#DIV/0!</v>
      </c>
      <c r="P33" s="69" t="e">
        <f t="shared" si="8"/>
        <v>#DIV/0!</v>
      </c>
    </row>
    <row r="35" spans="1:16" ht="15.75" thickBot="1" x14ac:dyDescent="0.3"/>
    <row r="36" spans="1:16" x14ac:dyDescent="0.25">
      <c r="A36" s="462" t="s">
        <v>2</v>
      </c>
      <c r="B36" s="455" t="s">
        <v>1</v>
      </c>
      <c r="C36" s="446"/>
      <c r="D36" s="455" t="s">
        <v>105</v>
      </c>
      <c r="E36" s="446"/>
      <c r="F36" s="148" t="s">
        <v>0</v>
      </c>
      <c r="H36" s="465" t="s">
        <v>19</v>
      </c>
      <c r="I36" s="466"/>
      <c r="J36" s="455" t="s">
        <v>105</v>
      </c>
      <c r="K36" s="451"/>
      <c r="L36" s="148" t="s">
        <v>0</v>
      </c>
      <c r="N36" s="445" t="s">
        <v>22</v>
      </c>
      <c r="O36" s="446"/>
      <c r="P36" s="148" t="s">
        <v>0</v>
      </c>
    </row>
    <row r="37" spans="1:16" x14ac:dyDescent="0.25">
      <c r="A37" s="463"/>
      <c r="B37" s="456" t="str">
        <f>B5</f>
        <v>jan-fev</v>
      </c>
      <c r="C37" s="448"/>
      <c r="D37" s="456" t="str">
        <f>B5</f>
        <v>jan-fev</v>
      </c>
      <c r="E37" s="448"/>
      <c r="F37" s="149" t="str">
        <f>F5</f>
        <v>2022/2021</v>
      </c>
      <c r="H37" s="443" t="str">
        <f>B5</f>
        <v>jan-fev</v>
      </c>
      <c r="I37" s="448"/>
      <c r="J37" s="456" t="str">
        <f>B5</f>
        <v>jan-fev</v>
      </c>
      <c r="K37" s="444"/>
      <c r="L37" s="149" t="str">
        <f>F37</f>
        <v>2022/2021</v>
      </c>
      <c r="N37" s="443" t="str">
        <f>B5</f>
        <v>jan-fev</v>
      </c>
      <c r="O37" s="444"/>
      <c r="P37" s="149" t="str">
        <f>P5</f>
        <v>2022/2021</v>
      </c>
    </row>
    <row r="38" spans="1:16" ht="19.5" customHeight="1" thickBot="1" x14ac:dyDescent="0.3">
      <c r="A38" s="464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183</v>
      </c>
      <c r="B39" s="45">
        <v>43.989999999999995</v>
      </c>
      <c r="C39" s="167">
        <v>263.91999999999996</v>
      </c>
      <c r="D39" s="309">
        <f t="shared" ref="D39:D55" si="19">B39/$B$56</f>
        <v>3.6503497664074874E-2</v>
      </c>
      <c r="E39" s="308">
        <f t="shared" ref="E39:E55" si="20">C39/$C$56</f>
        <v>0.2054011985368511</v>
      </c>
      <c r="F39" s="64">
        <f>(C39-B39)/B39</f>
        <v>4.9995453512161854</v>
      </c>
      <c r="H39" s="45">
        <v>50.65</v>
      </c>
      <c r="I39" s="167">
        <v>361.858</v>
      </c>
      <c r="J39" s="309">
        <f t="shared" ref="J39:J55" si="21">H39/$H$56</f>
        <v>5.9957290048865491E-2</v>
      </c>
      <c r="K39" s="308">
        <f t="shared" ref="K39:K55" si="22">I39/$I$56</f>
        <v>0.51214123661293676</v>
      </c>
      <c r="L39" s="64">
        <f>(I39-H39)/H39</f>
        <v>6.1442843040473845</v>
      </c>
      <c r="N39" s="39">
        <f t="shared" ref="N39:N56" si="23">(H39/B39)*10</f>
        <v>11.513980450102297</v>
      </c>
      <c r="O39" s="172">
        <f t="shared" ref="O39:O56" si="24">(I39/C39)*10</f>
        <v>13.710897241588363</v>
      </c>
      <c r="P39" s="73">
        <f t="shared" si="8"/>
        <v>0.19080428362778287</v>
      </c>
    </row>
    <row r="40" spans="1:16" ht="20.100000000000001" customHeight="1" x14ac:dyDescent="0.25">
      <c r="A40" s="44" t="s">
        <v>184</v>
      </c>
      <c r="B40" s="24">
        <v>41.019999999999996</v>
      </c>
      <c r="C40" s="160">
        <v>279.39999999999998</v>
      </c>
      <c r="D40" s="309">
        <f t="shared" si="19"/>
        <v>3.4038951447609718E-2</v>
      </c>
      <c r="E40" s="259">
        <f t="shared" si="20"/>
        <v>0.21744882870262278</v>
      </c>
      <c r="F40" s="64">
        <f t="shared" ref="F40:F56" si="25">(C40-B40)/B40</f>
        <v>5.8113115553388592</v>
      </c>
      <c r="H40" s="24">
        <v>36.318999999999996</v>
      </c>
      <c r="I40" s="160">
        <v>82.501000000000005</v>
      </c>
      <c r="J40" s="309">
        <f t="shared" si="21"/>
        <v>4.2992869048070002E-2</v>
      </c>
      <c r="K40" s="259">
        <f t="shared" si="22"/>
        <v>0.1167644881743775</v>
      </c>
      <c r="L40" s="64">
        <f t="shared" ref="L40:L56" si="26">(I40-H40)/H40</f>
        <v>1.2715658470772877</v>
      </c>
      <c r="N40" s="39">
        <f t="shared" si="23"/>
        <v>8.8539736713798138</v>
      </c>
      <c r="O40" s="173">
        <f t="shared" si="24"/>
        <v>2.9527916964924845</v>
      </c>
      <c r="P40" s="64">
        <f t="shared" si="8"/>
        <v>-0.66650096260876757</v>
      </c>
    </row>
    <row r="41" spans="1:16" ht="20.100000000000001" customHeight="1" x14ac:dyDescent="0.25">
      <c r="A41" s="44" t="s">
        <v>181</v>
      </c>
      <c r="B41" s="24">
        <v>157.20000000000002</v>
      </c>
      <c r="C41" s="160">
        <v>158.13</v>
      </c>
      <c r="D41" s="309">
        <f t="shared" si="19"/>
        <v>0.13044668862906506</v>
      </c>
      <c r="E41" s="259">
        <f t="shared" si="20"/>
        <v>0.12306794303058605</v>
      </c>
      <c r="F41" s="64">
        <f t="shared" si="25"/>
        <v>5.9160305343510071E-3</v>
      </c>
      <c r="H41" s="24">
        <v>148.28200000000001</v>
      </c>
      <c r="I41" s="160">
        <v>80.259999999999991</v>
      </c>
      <c r="J41" s="309">
        <f t="shared" si="21"/>
        <v>0.17552984961551577</v>
      </c>
      <c r="K41" s="259">
        <f t="shared" si="22"/>
        <v>0.11359277852238805</v>
      </c>
      <c r="L41" s="64">
        <f t="shared" si="26"/>
        <v>-0.4587340338004614</v>
      </c>
      <c r="N41" s="39">
        <f t="shared" si="23"/>
        <v>9.4326972010178114</v>
      </c>
      <c r="O41" s="173">
        <f t="shared" si="24"/>
        <v>5.0755707329412498</v>
      </c>
      <c r="P41" s="64">
        <f t="shared" si="8"/>
        <v>-0.4619173472044048</v>
      </c>
    </row>
    <row r="42" spans="1:16" ht="20.100000000000001" customHeight="1" x14ac:dyDescent="0.25">
      <c r="A42" s="44" t="s">
        <v>187</v>
      </c>
      <c r="B42" s="24">
        <v>302</v>
      </c>
      <c r="C42" s="160">
        <v>269.82999999999993</v>
      </c>
      <c r="D42" s="309">
        <f t="shared" si="19"/>
        <v>0.2506036893510028</v>
      </c>
      <c r="E42" s="259">
        <f t="shared" si="20"/>
        <v>0.2100007782706825</v>
      </c>
      <c r="F42" s="64">
        <f t="shared" ref="F42:F44" si="27">(C42-B42)/B42</f>
        <v>-0.10652317880794726</v>
      </c>
      <c r="H42" s="24">
        <v>460.50700000000001</v>
      </c>
      <c r="I42" s="160">
        <v>51.512999999999998</v>
      </c>
      <c r="J42" s="309">
        <f t="shared" si="21"/>
        <v>0.54512836660479569</v>
      </c>
      <c r="K42" s="259">
        <f t="shared" si="22"/>
        <v>7.2906862696533473E-2</v>
      </c>
      <c r="L42" s="64">
        <f t="shared" ref="L42:L54" si="28">(I42-H42)/H42</f>
        <v>-0.88813850820943008</v>
      </c>
      <c r="N42" s="39">
        <f t="shared" si="23"/>
        <v>15.248576158940397</v>
      </c>
      <c r="O42" s="173">
        <f t="shared" si="24"/>
        <v>1.9090909090909094</v>
      </c>
      <c r="P42" s="64">
        <f t="shared" ref="P42:P45" si="29">(O42-N42)/N42</f>
        <v>-0.87480202156634868</v>
      </c>
    </row>
    <row r="43" spans="1:16" ht="20.100000000000001" customHeight="1" x14ac:dyDescent="0.25">
      <c r="A43" s="44" t="s">
        <v>182</v>
      </c>
      <c r="B43" s="24">
        <v>36.909999999999997</v>
      </c>
      <c r="C43" s="160">
        <v>35.200000000000003</v>
      </c>
      <c r="D43" s="309">
        <f t="shared" si="19"/>
        <v>3.0628417794521565E-2</v>
      </c>
      <c r="E43" s="259">
        <f t="shared" si="20"/>
        <v>2.7395128025527283E-2</v>
      </c>
      <c r="F43" s="64">
        <f t="shared" si="27"/>
        <v>-4.6328908154971385E-2</v>
      </c>
      <c r="H43" s="24">
        <v>18.945</v>
      </c>
      <c r="I43" s="160">
        <v>29.377000000000002</v>
      </c>
      <c r="J43" s="309">
        <f t="shared" si="21"/>
        <v>2.2426275616500627E-2</v>
      </c>
      <c r="K43" s="259">
        <f t="shared" si="22"/>
        <v>4.1577561109546406E-2</v>
      </c>
      <c r="L43" s="64">
        <f t="shared" si="28"/>
        <v>0.55064660860385339</v>
      </c>
      <c r="N43" s="39">
        <f t="shared" si="23"/>
        <v>5.1327553508534276</v>
      </c>
      <c r="O43" s="173">
        <f t="shared" si="24"/>
        <v>8.3457386363636363</v>
      </c>
      <c r="P43" s="64">
        <f t="shared" si="29"/>
        <v>0.62597631601046078</v>
      </c>
    </row>
    <row r="44" spans="1:16" ht="20.100000000000001" customHeight="1" x14ac:dyDescent="0.25">
      <c r="A44" s="44" t="s">
        <v>191</v>
      </c>
      <c r="B44" s="24">
        <v>1.3199999999999998</v>
      </c>
      <c r="C44" s="160">
        <v>47.87</v>
      </c>
      <c r="D44" s="309">
        <f t="shared" si="19"/>
        <v>1.0953538739845155E-3</v>
      </c>
      <c r="E44" s="259">
        <f t="shared" si="20"/>
        <v>3.7255817573352015E-2</v>
      </c>
      <c r="F44" s="64">
        <f t="shared" si="27"/>
        <v>35.265151515151516</v>
      </c>
      <c r="H44" s="24">
        <v>1.137</v>
      </c>
      <c r="I44" s="160">
        <v>27.105</v>
      </c>
      <c r="J44" s="309">
        <f t="shared" si="21"/>
        <v>1.3459316640781849E-3</v>
      </c>
      <c r="K44" s="259">
        <f t="shared" si="22"/>
        <v>3.8361976848359437E-2</v>
      </c>
      <c r="L44" s="64">
        <f t="shared" si="28"/>
        <v>22.839050131926122</v>
      </c>
      <c r="N44" s="39">
        <f t="shared" si="23"/>
        <v>8.6136363636363651</v>
      </c>
      <c r="O44" s="173">
        <f t="shared" si="24"/>
        <v>5.6622101524963444</v>
      </c>
      <c r="P44" s="64">
        <f t="shared" si="29"/>
        <v>-0.34264578704527937</v>
      </c>
    </row>
    <row r="45" spans="1:16" ht="20.100000000000001" customHeight="1" x14ac:dyDescent="0.25">
      <c r="A45" s="44" t="s">
        <v>189</v>
      </c>
      <c r="B45" s="24">
        <v>5.6899999999999995</v>
      </c>
      <c r="C45" s="160">
        <v>101.4</v>
      </c>
      <c r="D45" s="309">
        <f t="shared" si="19"/>
        <v>4.7216390477059795E-3</v>
      </c>
      <c r="E45" s="259">
        <f t="shared" si="20"/>
        <v>7.8916647209899618E-2</v>
      </c>
      <c r="F45" s="64">
        <f t="shared" ref="F45:F54" si="30">(C45-B45)/B45</f>
        <v>16.820738137082603</v>
      </c>
      <c r="H45" s="24">
        <v>2.2880000000000003</v>
      </c>
      <c r="I45" s="160">
        <v>26.751000000000001</v>
      </c>
      <c r="J45" s="309">
        <f t="shared" si="21"/>
        <v>2.7084359256032433E-3</v>
      </c>
      <c r="K45" s="259">
        <f t="shared" si="22"/>
        <v>3.7860957117523089E-2</v>
      </c>
      <c r="L45" s="64">
        <f t="shared" si="28"/>
        <v>10.691870629370628</v>
      </c>
      <c r="N45" s="39">
        <f t="shared" si="23"/>
        <v>4.0210896309314599</v>
      </c>
      <c r="O45" s="173">
        <f t="shared" si="24"/>
        <v>2.6381656804733726</v>
      </c>
      <c r="P45" s="64">
        <f t="shared" si="29"/>
        <v>-0.34391771320395603</v>
      </c>
    </row>
    <row r="46" spans="1:16" ht="20.100000000000001" customHeight="1" x14ac:dyDescent="0.25">
      <c r="A46" s="44" t="s">
        <v>195</v>
      </c>
      <c r="B46" s="24">
        <v>2.8200000000000003</v>
      </c>
      <c r="C46" s="160">
        <v>23.27</v>
      </c>
      <c r="D46" s="309">
        <f t="shared" si="19"/>
        <v>2.3400741853305562E-3</v>
      </c>
      <c r="E46" s="259">
        <f t="shared" si="20"/>
        <v>1.8110358782784653E-2</v>
      </c>
      <c r="F46" s="64">
        <f t="shared" si="30"/>
        <v>7.2517730496453892</v>
      </c>
      <c r="H46" s="24">
        <v>1.381</v>
      </c>
      <c r="I46" s="160">
        <v>9.3740000000000006</v>
      </c>
      <c r="J46" s="309">
        <f t="shared" si="21"/>
        <v>1.6347683624379713E-3</v>
      </c>
      <c r="K46" s="259">
        <f t="shared" si="22"/>
        <v>1.3267115697344452E-2</v>
      </c>
      <c r="L46" s="64">
        <f t="shared" si="28"/>
        <v>5.7878349022447502</v>
      </c>
      <c r="N46" s="39">
        <f t="shared" ref="N46:N55" si="31">(H46/B46)*10</f>
        <v>4.8971631205673756</v>
      </c>
      <c r="O46" s="173">
        <f t="shared" ref="O46:O55" si="32">(I46/C46)*10</f>
        <v>4.0283626987537611</v>
      </c>
      <c r="P46" s="64">
        <f t="shared" ref="P46:P55" si="33">(O46-N46)/N46</f>
        <v>-0.17740892031241079</v>
      </c>
    </row>
    <row r="47" spans="1:16" ht="20.100000000000001" customHeight="1" x14ac:dyDescent="0.25">
      <c r="A47" s="44" t="s">
        <v>188</v>
      </c>
      <c r="B47" s="24">
        <v>63.16</v>
      </c>
      <c r="C47" s="160">
        <v>29.679999999999996</v>
      </c>
      <c r="D47" s="309">
        <f t="shared" si="19"/>
        <v>5.2411023243077275E-2</v>
      </c>
      <c r="E47" s="259">
        <f t="shared" si="20"/>
        <v>2.3099073857887772E-2</v>
      </c>
      <c r="F47" s="64">
        <f t="shared" si="30"/>
        <v>-0.53008233058898047</v>
      </c>
      <c r="H47" s="24">
        <v>17.739000000000001</v>
      </c>
      <c r="I47" s="160">
        <v>9.0269999999999992</v>
      </c>
      <c r="J47" s="309">
        <f t="shared" si="21"/>
        <v>2.099866472214857E-2</v>
      </c>
      <c r="K47" s="259">
        <f t="shared" si="22"/>
        <v>1.27760031363269E-2</v>
      </c>
      <c r="L47" s="64">
        <f t="shared" si="28"/>
        <v>-0.491121258244546</v>
      </c>
      <c r="N47" s="39">
        <f t="shared" si="31"/>
        <v>2.8085813806206463</v>
      </c>
      <c r="O47" s="173">
        <f t="shared" si="32"/>
        <v>3.0414420485175202</v>
      </c>
      <c r="P47" s="64">
        <f t="shared" si="33"/>
        <v>8.2910422145366439E-2</v>
      </c>
    </row>
    <row r="48" spans="1:16" ht="20.100000000000001" customHeight="1" x14ac:dyDescent="0.25">
      <c r="A48" s="44" t="s">
        <v>186</v>
      </c>
      <c r="B48" s="24">
        <v>486.67</v>
      </c>
      <c r="C48" s="160">
        <v>6.18</v>
      </c>
      <c r="D48" s="309">
        <f t="shared" si="19"/>
        <v>0.40384535594851834</v>
      </c>
      <c r="E48" s="259">
        <f t="shared" si="20"/>
        <v>4.8097128181181417E-3</v>
      </c>
      <c r="F48" s="64">
        <f t="shared" si="30"/>
        <v>-0.98730145683933668</v>
      </c>
      <c r="H48" s="24">
        <v>93.652000000000001</v>
      </c>
      <c r="I48" s="160">
        <v>7.6470000000000002</v>
      </c>
      <c r="J48" s="309">
        <f t="shared" si="21"/>
        <v>0.11086120686389637</v>
      </c>
      <c r="K48" s="259">
        <f t="shared" si="22"/>
        <v>1.0822875372049609E-2</v>
      </c>
      <c r="L48" s="64">
        <f t="shared" ref="L48:L51" si="34">(I48-H48)/H48</f>
        <v>-0.91834664502626739</v>
      </c>
      <c r="N48" s="39">
        <f t="shared" ref="N48" si="35">(H48/B48)*10</f>
        <v>1.9243429839521649</v>
      </c>
      <c r="O48" s="173">
        <f t="shared" ref="O48" si="36">(I48/C48)*10</f>
        <v>12.373786407766991</v>
      </c>
      <c r="P48" s="64">
        <f t="shared" ref="P48" si="37">(O48-N48)/N48</f>
        <v>5.4301356415965074</v>
      </c>
    </row>
    <row r="49" spans="1:16" ht="20.100000000000001" customHeight="1" x14ac:dyDescent="0.25">
      <c r="A49" s="44" t="s">
        <v>185</v>
      </c>
      <c r="B49" s="24">
        <v>45.09</v>
      </c>
      <c r="C49" s="160">
        <v>43.76</v>
      </c>
      <c r="D49" s="309">
        <f t="shared" si="19"/>
        <v>3.7416292559061974E-2</v>
      </c>
      <c r="E49" s="259">
        <f t="shared" si="20"/>
        <v>3.4057125068098687E-2</v>
      </c>
      <c r="F49" s="64">
        <f t="shared" si="30"/>
        <v>-2.9496562430694286E-2</v>
      </c>
      <c r="H49" s="24">
        <v>4.9690000000000003</v>
      </c>
      <c r="I49" s="160">
        <v>5.835</v>
      </c>
      <c r="J49" s="309">
        <f t="shared" si="21"/>
        <v>5.882088336679421E-3</v>
      </c>
      <c r="K49" s="259">
        <f t="shared" si="22"/>
        <v>8.2583336989550758E-3</v>
      </c>
      <c r="L49" s="64">
        <f t="shared" si="34"/>
        <v>0.17428053934393231</v>
      </c>
      <c r="N49" s="39">
        <f t="shared" ref="N49:N50" si="38">(H49/B49)*10</f>
        <v>1.1020181858505211</v>
      </c>
      <c r="O49" s="173">
        <f t="shared" ref="O49:O50" si="39">(I49/C49)*10</f>
        <v>1.3334095063985374</v>
      </c>
      <c r="P49" s="64">
        <f t="shared" ref="P49:P50" si="40">(O49-N49)/N49</f>
        <v>0.20997051003240197</v>
      </c>
    </row>
    <row r="50" spans="1:16" ht="20.100000000000001" customHeight="1" x14ac:dyDescent="0.25">
      <c r="A50" s="44" t="s">
        <v>194</v>
      </c>
      <c r="B50" s="24">
        <v>1.24</v>
      </c>
      <c r="C50" s="160">
        <v>2.54</v>
      </c>
      <c r="D50" s="309">
        <f t="shared" si="19"/>
        <v>1.0289687907127267E-3</v>
      </c>
      <c r="E50" s="259">
        <f t="shared" si="20"/>
        <v>1.9768075336602073E-3</v>
      </c>
      <c r="F50" s="64">
        <f t="shared" si="30"/>
        <v>1.0483870967741935</v>
      </c>
      <c r="H50" s="24">
        <v>1.2549999999999999</v>
      </c>
      <c r="I50" s="160">
        <v>2.762</v>
      </c>
      <c r="J50" s="309">
        <f t="shared" si="21"/>
        <v>1.4856149854161143E-3</v>
      </c>
      <c r="K50" s="259">
        <f t="shared" si="22"/>
        <v>3.9090861485028142E-3</v>
      </c>
      <c r="L50" s="64">
        <f t="shared" si="34"/>
        <v>1.2007968127490041</v>
      </c>
      <c r="N50" s="39">
        <f t="shared" si="38"/>
        <v>10.120967741935482</v>
      </c>
      <c r="O50" s="173">
        <f t="shared" si="39"/>
        <v>10.874015748031496</v>
      </c>
      <c r="P50" s="64">
        <f t="shared" si="40"/>
        <v>7.4404743231797424E-2</v>
      </c>
    </row>
    <row r="51" spans="1:16" ht="20.100000000000001" customHeight="1" x14ac:dyDescent="0.25">
      <c r="A51" s="44" t="s">
        <v>190</v>
      </c>
      <c r="B51" s="24">
        <v>0.90999999999999992</v>
      </c>
      <c r="C51" s="160">
        <v>4.92</v>
      </c>
      <c r="D51" s="309">
        <f t="shared" si="19"/>
        <v>7.5513032221659782E-4</v>
      </c>
      <c r="E51" s="259">
        <f t="shared" si="20"/>
        <v>3.8290917581134724E-3</v>
      </c>
      <c r="F51" s="64">
        <f t="shared" si="30"/>
        <v>4.4065934065934069</v>
      </c>
      <c r="H51" s="24">
        <v>0.50800000000000001</v>
      </c>
      <c r="I51" s="160">
        <v>2.6959999999999997</v>
      </c>
      <c r="J51" s="309">
        <f t="shared" si="21"/>
        <v>6.0134853592939128E-4</v>
      </c>
      <c r="K51" s="259">
        <f t="shared" si="22"/>
        <v>3.8156756902112906E-3</v>
      </c>
      <c r="L51" s="64">
        <f t="shared" si="34"/>
        <v>4.3070866141732278</v>
      </c>
      <c r="N51" s="39">
        <f t="shared" ref="N51" si="41">(H51/B51)*10</f>
        <v>5.5824175824175821</v>
      </c>
      <c r="O51" s="173">
        <f t="shared" ref="O51" si="42">(I51/C51)*10</f>
        <v>5.4796747967479673</v>
      </c>
      <c r="P51" s="64">
        <f t="shared" ref="P51" si="43">(O51-N51)/N51</f>
        <v>-1.8404711606171159E-2</v>
      </c>
    </row>
    <row r="52" spans="1:16" ht="20.100000000000001" customHeight="1" x14ac:dyDescent="0.25">
      <c r="A52" s="44" t="s">
        <v>199</v>
      </c>
      <c r="B52" s="24"/>
      <c r="C52" s="160">
        <v>5.18</v>
      </c>
      <c r="D52" s="309">
        <f t="shared" si="19"/>
        <v>0</v>
      </c>
      <c r="E52" s="259">
        <f t="shared" si="20"/>
        <v>4.0314421355747533E-3</v>
      </c>
      <c r="F52" s="64"/>
      <c r="H52" s="24"/>
      <c r="I52" s="160">
        <v>2.3520000000000003</v>
      </c>
      <c r="J52" s="309">
        <f t="shared" si="21"/>
        <v>0</v>
      </c>
      <c r="K52" s="259">
        <f t="shared" si="22"/>
        <v>3.3288090591160825E-3</v>
      </c>
      <c r="L52" s="64"/>
      <c r="N52" s="39"/>
      <c r="O52" s="173">
        <f t="shared" ref="O52:O54" si="44">(I52/C52)*10</f>
        <v>4.5405405405405412</v>
      </c>
      <c r="P52" s="64"/>
    </row>
    <row r="53" spans="1:16" ht="20.100000000000001" customHeight="1" x14ac:dyDescent="0.25">
      <c r="A53" s="44" t="s">
        <v>202</v>
      </c>
      <c r="B53" s="24">
        <v>6.75</v>
      </c>
      <c r="C53" s="160">
        <v>3.6</v>
      </c>
      <c r="D53" s="309">
        <f t="shared" si="19"/>
        <v>5.6012414010571821E-3</v>
      </c>
      <c r="E53" s="259">
        <f t="shared" si="20"/>
        <v>2.8017744571561991E-3</v>
      </c>
      <c r="F53" s="64">
        <f t="shared" si="30"/>
        <v>-0.46666666666666667</v>
      </c>
      <c r="H53" s="24">
        <v>2.5379999999999998</v>
      </c>
      <c r="I53" s="160">
        <v>2.0259999999999998</v>
      </c>
      <c r="J53" s="309">
        <f t="shared" si="21"/>
        <v>3.0043751657259747E-3</v>
      </c>
      <c r="K53" s="259">
        <f t="shared" si="22"/>
        <v>2.8674180075549242E-3</v>
      </c>
      <c r="L53" s="64">
        <f t="shared" si="28"/>
        <v>-0.20173364854215919</v>
      </c>
      <c r="N53" s="39">
        <f t="shared" ref="N53:N54" si="45">(H53/B53)*10</f>
        <v>3.7599999999999993</v>
      </c>
      <c r="O53" s="173">
        <f t="shared" si="44"/>
        <v>5.6277777777777773</v>
      </c>
      <c r="P53" s="64">
        <f t="shared" ref="P53:P54" si="46">(O53-N53)/N53</f>
        <v>0.49674940898345166</v>
      </c>
    </row>
    <row r="54" spans="1:16" ht="20.100000000000001" customHeight="1" x14ac:dyDescent="0.25">
      <c r="A54" s="44" t="s">
        <v>200</v>
      </c>
      <c r="B54" s="24">
        <v>5.5200000000000005</v>
      </c>
      <c r="C54" s="160">
        <v>4.8099999999999996</v>
      </c>
      <c r="D54" s="309">
        <f t="shared" si="19"/>
        <v>4.5805707457534294E-3</v>
      </c>
      <c r="E54" s="259">
        <f t="shared" si="20"/>
        <v>3.743481983033699E-3</v>
      </c>
      <c r="F54" s="64">
        <f t="shared" si="30"/>
        <v>-0.12862318840579726</v>
      </c>
      <c r="H54" s="24">
        <v>2.1819999999999999</v>
      </c>
      <c r="I54" s="160">
        <v>1.972</v>
      </c>
      <c r="J54" s="309">
        <f t="shared" si="21"/>
        <v>2.5829576877912045E-3</v>
      </c>
      <c r="K54" s="259">
        <f t="shared" si="22"/>
        <v>2.7909912689527694E-3</v>
      </c>
      <c r="L54" s="64">
        <f t="shared" si="28"/>
        <v>-9.624197983501373E-2</v>
      </c>
      <c r="N54" s="39">
        <f t="shared" si="45"/>
        <v>3.9528985507246372</v>
      </c>
      <c r="O54" s="173">
        <f t="shared" si="44"/>
        <v>4.0997920997920998</v>
      </c>
      <c r="P54" s="64">
        <f t="shared" si="46"/>
        <v>3.7160971166470824E-2</v>
      </c>
    </row>
    <row r="55" spans="1:16" ht="20.100000000000001" customHeight="1" thickBot="1" x14ac:dyDescent="0.3">
      <c r="A55" s="13" t="s">
        <v>17</v>
      </c>
      <c r="B55" s="24">
        <f>B56-SUM(B39:B54)</f>
        <v>4.7999999999999545</v>
      </c>
      <c r="C55" s="160">
        <f>C56-SUM(C39:C54)</f>
        <v>5.209999999999809</v>
      </c>
      <c r="D55" s="309">
        <f t="shared" si="19"/>
        <v>3.9831049963072913E-3</v>
      </c>
      <c r="E55" s="259">
        <f t="shared" si="20"/>
        <v>4.0547902560509061E-3</v>
      </c>
      <c r="F55" s="64">
        <f t="shared" ref="F55" si="47">(C55-B55)/B55</f>
        <v>8.5416666666637164E-2</v>
      </c>
      <c r="H55" s="24">
        <f>H56-SUM(H39:H54)</f>
        <v>2.4159999999997126</v>
      </c>
      <c r="I55" s="160">
        <f>I56-SUM(I39:I54)</f>
        <v>3.5030000000000427</v>
      </c>
      <c r="J55" s="309">
        <f t="shared" si="21"/>
        <v>2.8599568165457415E-3</v>
      </c>
      <c r="K55" s="259">
        <f t="shared" si="22"/>
        <v>4.9578308393213337E-3</v>
      </c>
      <c r="L55" s="64">
        <f t="shared" ref="L55" si="48">(I55-H55)/H55</f>
        <v>0.44991721854323652</v>
      </c>
      <c r="N55" s="39">
        <f t="shared" si="31"/>
        <v>5.0333333333327825</v>
      </c>
      <c r="O55" s="173">
        <f t="shared" si="32"/>
        <v>6.7236084452978329</v>
      </c>
      <c r="P55" s="64">
        <f t="shared" si="33"/>
        <v>0.33581624741031163</v>
      </c>
    </row>
    <row r="56" spans="1:16" ht="26.25" customHeight="1" thickBot="1" x14ac:dyDescent="0.3">
      <c r="A56" s="17" t="s">
        <v>18</v>
      </c>
      <c r="B56" s="46">
        <v>1205.0900000000001</v>
      </c>
      <c r="C56" s="171">
        <v>1284.8999999999999</v>
      </c>
      <c r="D56" s="315">
        <f>SUM(D39:D55)</f>
        <v>0.99999999999999989</v>
      </c>
      <c r="E56" s="316">
        <f>SUM(E39:E55)</f>
        <v>0.99999999999999989</v>
      </c>
      <c r="F56" s="69">
        <f t="shared" si="25"/>
        <v>6.622741869901809E-2</v>
      </c>
      <c r="G56" s="2"/>
      <c r="H56" s="46">
        <v>844.76799999999992</v>
      </c>
      <c r="I56" s="171">
        <v>706.55900000000008</v>
      </c>
      <c r="J56" s="315">
        <f>SUM(J39:J55)</f>
        <v>0.99999999999999967</v>
      </c>
      <c r="K56" s="316">
        <f>SUM(K39:K55)</f>
        <v>0.99999999999999978</v>
      </c>
      <c r="L56" s="69">
        <f t="shared" si="26"/>
        <v>-0.16360586575249045</v>
      </c>
      <c r="M56" s="2"/>
      <c r="N56" s="34">
        <f t="shared" si="23"/>
        <v>7.0099992531678108</v>
      </c>
      <c r="O56" s="166">
        <f t="shared" si="24"/>
        <v>5.4989415518717424</v>
      </c>
      <c r="P56" s="69">
        <f t="shared" si="8"/>
        <v>-0.21555746965496797</v>
      </c>
    </row>
    <row r="58" spans="1:16" ht="15.75" thickBot="1" x14ac:dyDescent="0.3"/>
    <row r="59" spans="1:16" x14ac:dyDescent="0.25">
      <c r="A59" s="462" t="s">
        <v>15</v>
      </c>
      <c r="B59" s="455" t="s">
        <v>1</v>
      </c>
      <c r="C59" s="446"/>
      <c r="D59" s="455" t="s">
        <v>105</v>
      </c>
      <c r="E59" s="446"/>
      <c r="F59" s="148" t="s">
        <v>0</v>
      </c>
      <c r="H59" s="465" t="s">
        <v>19</v>
      </c>
      <c r="I59" s="466"/>
      <c r="J59" s="455" t="s">
        <v>105</v>
      </c>
      <c r="K59" s="451"/>
      <c r="L59" s="148" t="s">
        <v>0</v>
      </c>
      <c r="N59" s="445" t="s">
        <v>22</v>
      </c>
      <c r="O59" s="446"/>
      <c r="P59" s="148" t="s">
        <v>0</v>
      </c>
    </row>
    <row r="60" spans="1:16" x14ac:dyDescent="0.25">
      <c r="A60" s="463"/>
      <c r="B60" s="456" t="str">
        <f>B5</f>
        <v>jan-fev</v>
      </c>
      <c r="C60" s="448"/>
      <c r="D60" s="456" t="str">
        <f>B5</f>
        <v>jan-fev</v>
      </c>
      <c r="E60" s="448"/>
      <c r="F60" s="149" t="str">
        <f>F37</f>
        <v>2022/2021</v>
      </c>
      <c r="H60" s="443" t="str">
        <f>B5</f>
        <v>jan-fev</v>
      </c>
      <c r="I60" s="448"/>
      <c r="J60" s="456" t="str">
        <f>B5</f>
        <v>jan-fev</v>
      </c>
      <c r="K60" s="444"/>
      <c r="L60" s="149" t="str">
        <f>L37</f>
        <v>2022/2021</v>
      </c>
      <c r="N60" s="443" t="str">
        <f>B5</f>
        <v>jan-fev</v>
      </c>
      <c r="O60" s="444"/>
      <c r="P60" s="149" t="str">
        <f>P37</f>
        <v>2022/2021</v>
      </c>
    </row>
    <row r="61" spans="1:16" ht="19.5" customHeight="1" thickBot="1" x14ac:dyDescent="0.3">
      <c r="A61" s="464"/>
      <c r="B61" s="117">
        <f>B6</f>
        <v>2021</v>
      </c>
      <c r="C61" s="152">
        <f>C6</f>
        <v>2022</v>
      </c>
      <c r="D61" s="117">
        <f>B6</f>
        <v>2021</v>
      </c>
      <c r="E61" s="152">
        <f>C6</f>
        <v>2022</v>
      </c>
      <c r="F61" s="150" t="s">
        <v>1</v>
      </c>
      <c r="H61" s="30">
        <f>B6</f>
        <v>2021</v>
      </c>
      <c r="I61" s="152">
        <f>C6</f>
        <v>2022</v>
      </c>
      <c r="J61" s="117">
        <f>B6</f>
        <v>2021</v>
      </c>
      <c r="K61" s="152">
        <f>C6</f>
        <v>2022</v>
      </c>
      <c r="L61" s="321">
        <v>1000</v>
      </c>
      <c r="N61" s="30">
        <f>B6</f>
        <v>2021</v>
      </c>
      <c r="O61" s="152">
        <f>C6</f>
        <v>2022</v>
      </c>
      <c r="P61" s="150"/>
    </row>
    <row r="62" spans="1:16" ht="20.100000000000001" customHeight="1" x14ac:dyDescent="0.25">
      <c r="A62" s="44" t="s">
        <v>119</v>
      </c>
      <c r="B62" s="45">
        <v>176.84</v>
      </c>
      <c r="C62" s="167">
        <v>385.58</v>
      </c>
      <c r="D62" s="309">
        <f t="shared" ref="D62:D83" si="49">B62/$B$84</f>
        <v>0.10653332931714811</v>
      </c>
      <c r="E62" s="308">
        <f t="shared" ref="E62:E83" si="50">C62/$C$84</f>
        <v>0.15147277198551187</v>
      </c>
      <c r="F62" s="64">
        <f t="shared" ref="F62:F81" si="51">(C62-B62)/B62</f>
        <v>1.180389052250622</v>
      </c>
      <c r="H62" s="24">
        <v>115.80699999999999</v>
      </c>
      <c r="I62" s="167">
        <v>203.13400000000004</v>
      </c>
      <c r="J62" s="307">
        <f t="shared" ref="J62:J84" si="52">H62/$H$84</f>
        <v>0.15667294402865942</v>
      </c>
      <c r="K62" s="308">
        <f t="shared" ref="K62:K84" si="53">I62/$I$84</f>
        <v>0.17286440542385123</v>
      </c>
      <c r="L62" s="64">
        <f t="shared" ref="L62:L81" si="54">(I62-H62)/H62</f>
        <v>0.75407358795236956</v>
      </c>
      <c r="N62" s="47">
        <f t="shared" ref="N62" si="55">(H62/B62)*10</f>
        <v>6.5486880796199944</v>
      </c>
      <c r="O62" s="163">
        <f t="shared" ref="O62" si="56">(I62/C62)*10</f>
        <v>5.2682711758908676</v>
      </c>
      <c r="P62" s="64">
        <f t="shared" ref="P62" si="57">(O62-N62)/N62</f>
        <v>-0.19552265860911588</v>
      </c>
    </row>
    <row r="63" spans="1:16" ht="20.100000000000001" customHeight="1" x14ac:dyDescent="0.25">
      <c r="A63" s="44" t="s">
        <v>124</v>
      </c>
      <c r="B63" s="24">
        <v>74.289999999999992</v>
      </c>
      <c r="C63" s="160">
        <v>734.58</v>
      </c>
      <c r="D63" s="309">
        <f t="shared" si="49"/>
        <v>4.475436007108647E-2</v>
      </c>
      <c r="E63" s="259">
        <f t="shared" si="50"/>
        <v>0.28857531211452186</v>
      </c>
      <c r="F63" s="64">
        <f t="shared" si="51"/>
        <v>8.8880064611657037</v>
      </c>
      <c r="H63" s="24">
        <v>38.361000000000004</v>
      </c>
      <c r="I63" s="160">
        <v>190.69</v>
      </c>
      <c r="J63" s="258">
        <f t="shared" si="52"/>
        <v>5.1897819699011333E-2</v>
      </c>
      <c r="K63" s="259">
        <f t="shared" si="53"/>
        <v>0.16227472245057048</v>
      </c>
      <c r="L63" s="64">
        <f t="shared" si="54"/>
        <v>3.970934021532285</v>
      </c>
      <c r="N63" s="47">
        <f t="shared" ref="N63:N64" si="58">(H63/B63)*10</f>
        <v>5.1636828644501289</v>
      </c>
      <c r="O63" s="163">
        <f t="shared" ref="O63:O64" si="59">(I63/C63)*10</f>
        <v>2.5959051430749542</v>
      </c>
      <c r="P63" s="64">
        <f t="shared" si="8"/>
        <v>-0.49727641855259685</v>
      </c>
    </row>
    <row r="64" spans="1:16" ht="20.100000000000001" customHeight="1" x14ac:dyDescent="0.25">
      <c r="A64" s="44" t="s">
        <v>128</v>
      </c>
      <c r="B64" s="24">
        <v>48.540000000000006</v>
      </c>
      <c r="C64" s="160">
        <v>131.02000000000001</v>
      </c>
      <c r="D64" s="309">
        <f t="shared" si="49"/>
        <v>2.9241844633874518E-2</v>
      </c>
      <c r="E64" s="259">
        <f t="shared" si="50"/>
        <v>5.1470414921784766E-2</v>
      </c>
      <c r="F64" s="64">
        <f t="shared" si="51"/>
        <v>1.6992171405026781</v>
      </c>
      <c r="H64" s="24">
        <v>18.728999999999999</v>
      </c>
      <c r="I64" s="160">
        <v>178.01500000000001</v>
      </c>
      <c r="J64" s="258">
        <f t="shared" si="52"/>
        <v>2.5338084646979564E-2</v>
      </c>
      <c r="K64" s="259">
        <f t="shared" si="53"/>
        <v>0.151488461466455</v>
      </c>
      <c r="L64" s="64">
        <f t="shared" si="54"/>
        <v>8.5047786854610496</v>
      </c>
      <c r="N64" s="47">
        <f t="shared" si="58"/>
        <v>3.8584672435105061</v>
      </c>
      <c r="O64" s="163">
        <f t="shared" si="59"/>
        <v>13.58685696840177</v>
      </c>
      <c r="P64" s="64">
        <f t="shared" si="8"/>
        <v>2.5213093985061783</v>
      </c>
    </row>
    <row r="65" spans="1:16" ht="20.100000000000001" customHeight="1" x14ac:dyDescent="0.25">
      <c r="A65" s="44" t="s">
        <v>121</v>
      </c>
      <c r="B65" s="24">
        <v>138.65</v>
      </c>
      <c r="C65" s="160">
        <v>145.25999999999996</v>
      </c>
      <c r="D65" s="309">
        <f t="shared" si="49"/>
        <v>8.3526612247356843E-2</v>
      </c>
      <c r="E65" s="259">
        <f t="shared" si="50"/>
        <v>5.7064512834211968E-2</v>
      </c>
      <c r="F65" s="64">
        <f t="shared" si="51"/>
        <v>4.7673999278759149E-2</v>
      </c>
      <c r="H65" s="24">
        <v>116.09400000000001</v>
      </c>
      <c r="I65" s="160">
        <v>93.614000000000004</v>
      </c>
      <c r="J65" s="258">
        <f t="shared" si="52"/>
        <v>0.15706122051398611</v>
      </c>
      <c r="K65" s="259">
        <f t="shared" si="53"/>
        <v>7.9664302624614325E-2</v>
      </c>
      <c r="L65" s="64">
        <f t="shared" si="54"/>
        <v>-0.19363619136217206</v>
      </c>
      <c r="N65" s="47">
        <f t="shared" ref="N65:N81" si="60">(H65/B65)*10</f>
        <v>8.3731698521456916</v>
      </c>
      <c r="O65" s="163">
        <f t="shared" ref="O65:O82" si="61">(I65/C65)*10</f>
        <v>6.4445821285970002</v>
      </c>
      <c r="P65" s="64">
        <f t="shared" ref="P65:P81" si="62">(O65-N65)/N65</f>
        <v>-0.23032946394303414</v>
      </c>
    </row>
    <row r="66" spans="1:16" ht="20.100000000000001" customHeight="1" x14ac:dyDescent="0.25">
      <c r="A66" s="44" t="s">
        <v>133</v>
      </c>
      <c r="B66" s="24">
        <v>7.21</v>
      </c>
      <c r="C66" s="160">
        <v>17.84</v>
      </c>
      <c r="D66" s="309">
        <f t="shared" si="49"/>
        <v>4.3435043224193497E-3</v>
      </c>
      <c r="E66" s="259">
        <f t="shared" si="50"/>
        <v>7.008336148715006E-3</v>
      </c>
      <c r="F66" s="64">
        <f t="shared" si="51"/>
        <v>1.4743411927877945</v>
      </c>
      <c r="H66" s="24">
        <v>27.610999999999997</v>
      </c>
      <c r="I66" s="160">
        <v>82.082999999999998</v>
      </c>
      <c r="J66" s="258">
        <f t="shared" si="52"/>
        <v>3.7354362496009007E-2</v>
      </c>
      <c r="K66" s="259">
        <f t="shared" si="53"/>
        <v>6.9851570837013877E-2</v>
      </c>
      <c r="L66" s="64">
        <f t="shared" si="54"/>
        <v>1.9728369128245991</v>
      </c>
      <c r="N66" s="47">
        <f t="shared" si="60"/>
        <v>38.295423023578358</v>
      </c>
      <c r="O66" s="163">
        <f t="shared" si="61"/>
        <v>46.01065022421524</v>
      </c>
      <c r="P66" s="64">
        <f t="shared" si="62"/>
        <v>0.20146603931980706</v>
      </c>
    </row>
    <row r="67" spans="1:16" ht="20.100000000000001" customHeight="1" x14ac:dyDescent="0.25">
      <c r="A67" s="44" t="s">
        <v>213</v>
      </c>
      <c r="B67" s="24">
        <v>32.409999999999997</v>
      </c>
      <c r="C67" s="160">
        <v>258.30999999999995</v>
      </c>
      <c r="D67" s="309">
        <f t="shared" si="49"/>
        <v>1.9524684478448143E-2</v>
      </c>
      <c r="E67" s="259">
        <f t="shared" si="50"/>
        <v>0.10147552189319355</v>
      </c>
      <c r="F67" s="64">
        <f t="shared" si="51"/>
        <v>6.9700709657513107</v>
      </c>
      <c r="H67" s="24">
        <v>10.898</v>
      </c>
      <c r="I67" s="160">
        <v>63.995999999999995</v>
      </c>
      <c r="J67" s="258">
        <f t="shared" si="52"/>
        <v>1.474368340449481E-2</v>
      </c>
      <c r="K67" s="259">
        <f t="shared" si="53"/>
        <v>5.4459767884769562E-2</v>
      </c>
      <c r="L67" s="64">
        <f t="shared" si="54"/>
        <v>4.8722701413103326</v>
      </c>
      <c r="N67" s="47">
        <f t="shared" si="60"/>
        <v>3.3625424251774145</v>
      </c>
      <c r="O67" s="163">
        <f t="shared" si="61"/>
        <v>2.4774882892648371</v>
      </c>
      <c r="P67" s="64">
        <f t="shared" si="62"/>
        <v>-0.26320980496354041</v>
      </c>
    </row>
    <row r="68" spans="1:16" ht="20.100000000000001" customHeight="1" x14ac:dyDescent="0.25">
      <c r="A68" s="44" t="s">
        <v>123</v>
      </c>
      <c r="B68" s="24">
        <v>67.540000000000006</v>
      </c>
      <c r="C68" s="160">
        <v>69.91</v>
      </c>
      <c r="D68" s="309">
        <f t="shared" si="49"/>
        <v>4.0687972529293057E-2</v>
      </c>
      <c r="E68" s="259">
        <f t="shared" si="50"/>
        <v>2.7463720860799668E-2</v>
      </c>
      <c r="F68" s="64">
        <f t="shared" si="51"/>
        <v>3.5090316849274356E-2</v>
      </c>
      <c r="H68" s="24">
        <v>38.413999999999994</v>
      </c>
      <c r="I68" s="160">
        <v>46.072999999999993</v>
      </c>
      <c r="J68" s="258">
        <f t="shared" si="52"/>
        <v>5.1969522325221465E-2</v>
      </c>
      <c r="K68" s="259">
        <f t="shared" si="53"/>
        <v>3.920752681034733E-2</v>
      </c>
      <c r="L68" s="64">
        <f t="shared" si="54"/>
        <v>0.19938043421669183</v>
      </c>
      <c r="N68" s="47">
        <f t="shared" ref="N68:N79" si="63">(H68/B68)*10</f>
        <v>5.6875925377554024</v>
      </c>
      <c r="O68" s="163">
        <f t="shared" ref="O68:O79" si="64">(I68/C68)*10</f>
        <v>6.5903304248319259</v>
      </c>
      <c r="P68" s="64">
        <f t="shared" ref="P68:P79" si="65">(O68-N68)/N68</f>
        <v>0.15872056253748221</v>
      </c>
    </row>
    <row r="69" spans="1:16" ht="20.100000000000001" customHeight="1" x14ac:dyDescent="0.25">
      <c r="A69" s="44" t="s">
        <v>120</v>
      </c>
      <c r="B69" s="24">
        <v>59.529999999999994</v>
      </c>
      <c r="C69" s="160">
        <v>86.51</v>
      </c>
      <c r="D69" s="309">
        <f t="shared" si="49"/>
        <v>3.5862525979698176E-2</v>
      </c>
      <c r="E69" s="259">
        <f t="shared" si="50"/>
        <v>3.398493050590444E-2</v>
      </c>
      <c r="F69" s="64">
        <f t="shared" si="51"/>
        <v>0.45321686544599382</v>
      </c>
      <c r="H69" s="24">
        <v>21.245000000000001</v>
      </c>
      <c r="I69" s="160">
        <v>44.779000000000003</v>
      </c>
      <c r="J69" s="258">
        <f t="shared" si="52"/>
        <v>2.8741930072352016E-2</v>
      </c>
      <c r="K69" s="259">
        <f t="shared" si="53"/>
        <v>3.8106349554848686E-2</v>
      </c>
      <c r="L69" s="64">
        <f t="shared" si="54"/>
        <v>1.1077429983525535</v>
      </c>
      <c r="N69" s="47">
        <f t="shared" si="63"/>
        <v>3.5687888459600208</v>
      </c>
      <c r="O69" s="163">
        <f t="shared" si="64"/>
        <v>5.1761646052479477</v>
      </c>
      <c r="P69" s="64">
        <f t="shared" si="65"/>
        <v>0.45039811226363979</v>
      </c>
    </row>
    <row r="70" spans="1:16" ht="20.100000000000001" customHeight="1" x14ac:dyDescent="0.25">
      <c r="A70" s="44" t="s">
        <v>129</v>
      </c>
      <c r="B70" s="24">
        <v>98.97</v>
      </c>
      <c r="C70" s="160">
        <v>102.25</v>
      </c>
      <c r="D70" s="309">
        <f t="shared" si="49"/>
        <v>5.9622277779451185E-2</v>
      </c>
      <c r="E70" s="259">
        <f t="shared" si="50"/>
        <v>4.016829435011824E-2</v>
      </c>
      <c r="F70" s="64">
        <f t="shared" si="51"/>
        <v>3.314135596645449E-2</v>
      </c>
      <c r="H70" s="24">
        <v>40.719000000000001</v>
      </c>
      <c r="I70" s="160">
        <v>40.162000000000006</v>
      </c>
      <c r="J70" s="258">
        <f t="shared" si="52"/>
        <v>5.5087910125493134E-2</v>
      </c>
      <c r="K70" s="259">
        <f t="shared" si="53"/>
        <v>3.4177342299333016E-2</v>
      </c>
      <c r="L70" s="64">
        <f t="shared" si="54"/>
        <v>-1.3679117856528771E-2</v>
      </c>
      <c r="N70" s="47">
        <f t="shared" ref="N70:N71" si="66">(H70/B70)*10</f>
        <v>4.1142770536526223</v>
      </c>
      <c r="O70" s="163">
        <f t="shared" ref="O70:O71" si="67">(I70/C70)*10</f>
        <v>3.9278239608801964</v>
      </c>
      <c r="P70" s="64">
        <f t="shared" ref="P70:P71" si="68">(O70-N70)/N70</f>
        <v>-4.531855544509196E-2</v>
      </c>
    </row>
    <row r="71" spans="1:16" ht="20.100000000000001" customHeight="1" x14ac:dyDescent="0.25">
      <c r="A71" s="44" t="s">
        <v>122</v>
      </c>
      <c r="B71" s="24">
        <v>60.51</v>
      </c>
      <c r="C71" s="160">
        <v>87.33</v>
      </c>
      <c r="D71" s="309">
        <f t="shared" si="49"/>
        <v>3.645290520798819E-2</v>
      </c>
      <c r="E71" s="259">
        <f t="shared" si="50"/>
        <v>3.4307062548614431E-2</v>
      </c>
      <c r="F71" s="64">
        <f t="shared" si="51"/>
        <v>0.44323252354982651</v>
      </c>
      <c r="H71" s="24">
        <v>26.350999999999999</v>
      </c>
      <c r="I71" s="160">
        <v>35.051999999999992</v>
      </c>
      <c r="J71" s="258">
        <f t="shared" si="52"/>
        <v>3.5649734023843159E-2</v>
      </c>
      <c r="K71" s="259">
        <f t="shared" si="53"/>
        <v>2.982879842329118E-2</v>
      </c>
      <c r="L71" s="64">
        <f t="shared" si="54"/>
        <v>0.33019619748776113</v>
      </c>
      <c r="N71" s="47">
        <f t="shared" si="66"/>
        <v>4.3548173855561059</v>
      </c>
      <c r="O71" s="163">
        <f t="shared" si="67"/>
        <v>4.0137409824802468</v>
      </c>
      <c r="P71" s="64">
        <f t="shared" si="68"/>
        <v>-7.8321631627339516E-2</v>
      </c>
    </row>
    <row r="72" spans="1:16" ht="20.100000000000001" customHeight="1" x14ac:dyDescent="0.25">
      <c r="A72" s="44" t="s">
        <v>227</v>
      </c>
      <c r="B72" s="24"/>
      <c r="C72" s="160">
        <v>156.24</v>
      </c>
      <c r="D72" s="309">
        <f t="shared" si="49"/>
        <v>0</v>
      </c>
      <c r="E72" s="259">
        <f t="shared" si="50"/>
        <v>6.1377939454889723E-2</v>
      </c>
      <c r="F72" s="64"/>
      <c r="H72" s="24"/>
      <c r="I72" s="160">
        <v>28.096</v>
      </c>
      <c r="J72" s="258">
        <f t="shared" si="52"/>
        <v>0</v>
      </c>
      <c r="K72" s="259">
        <f t="shared" si="53"/>
        <v>2.3909332434691007E-2</v>
      </c>
      <c r="L72" s="64"/>
      <c r="N72" s="47"/>
      <c r="O72" s="163">
        <f t="shared" si="64"/>
        <v>1.7982590885816689</v>
      </c>
      <c r="P72" s="64"/>
    </row>
    <row r="73" spans="1:16" ht="20.100000000000001" customHeight="1" x14ac:dyDescent="0.25">
      <c r="A73" s="44" t="s">
        <v>125</v>
      </c>
      <c r="B73" s="24">
        <v>14.22</v>
      </c>
      <c r="C73" s="160">
        <v>26.570000000000004</v>
      </c>
      <c r="D73" s="309">
        <f t="shared" si="49"/>
        <v>8.5665230880448209E-3</v>
      </c>
      <c r="E73" s="259">
        <f t="shared" si="50"/>
        <v>1.0437863871712878E-2</v>
      </c>
      <c r="F73" s="64">
        <f t="shared" si="51"/>
        <v>0.86849507735583709</v>
      </c>
      <c r="H73" s="24">
        <v>11.192</v>
      </c>
      <c r="I73" s="160">
        <v>21.995000000000001</v>
      </c>
      <c r="J73" s="258">
        <f t="shared" si="52"/>
        <v>1.5141430048000176E-2</v>
      </c>
      <c r="K73" s="259">
        <f t="shared" si="53"/>
        <v>1.8717460382297435E-2</v>
      </c>
      <c r="L73" s="64">
        <f t="shared" si="54"/>
        <v>0.96524303073624018</v>
      </c>
      <c r="N73" s="47">
        <f t="shared" si="63"/>
        <v>7.8706047819971872</v>
      </c>
      <c r="O73" s="163">
        <f t="shared" si="64"/>
        <v>8.2781332329695125</v>
      </c>
      <c r="P73" s="64">
        <f t="shared" si="65"/>
        <v>5.1778543359779008E-2</v>
      </c>
    </row>
    <row r="74" spans="1:16" ht="20.100000000000001" customHeight="1" x14ac:dyDescent="0.25">
      <c r="A74" s="44" t="s">
        <v>226</v>
      </c>
      <c r="B74" s="24"/>
      <c r="C74" s="160">
        <v>36</v>
      </c>
      <c r="D74" s="309">
        <f t="shared" si="49"/>
        <v>0</v>
      </c>
      <c r="E74" s="259">
        <f t="shared" si="50"/>
        <v>1.4142382362877815E-2</v>
      </c>
      <c r="F74" s="64"/>
      <c r="H74" s="24"/>
      <c r="I74" s="160">
        <v>16.935000000000002</v>
      </c>
      <c r="J74" s="258">
        <f t="shared" si="52"/>
        <v>0</v>
      </c>
      <c r="K74" s="259">
        <f t="shared" si="53"/>
        <v>1.4411465859250152E-2</v>
      </c>
      <c r="L74" s="64"/>
      <c r="N74" s="47"/>
      <c r="O74" s="163">
        <f t="shared" si="64"/>
        <v>4.7041666666666675</v>
      </c>
      <c r="P74" s="64"/>
    </row>
    <row r="75" spans="1:16" ht="20.100000000000001" customHeight="1" x14ac:dyDescent="0.25">
      <c r="A75" s="44" t="s">
        <v>130</v>
      </c>
      <c r="B75" s="24">
        <v>9.01</v>
      </c>
      <c r="C75" s="160">
        <v>21.060000000000002</v>
      </c>
      <c r="D75" s="309">
        <f t="shared" si="49"/>
        <v>5.427874333564264E-3</v>
      </c>
      <c r="E75" s="259">
        <f t="shared" si="50"/>
        <v>8.2732936822835224E-3</v>
      </c>
      <c r="F75" s="64">
        <f t="shared" si="51"/>
        <v>1.3374028856825753</v>
      </c>
      <c r="H75" s="24">
        <v>4.0660000000000007</v>
      </c>
      <c r="I75" s="160">
        <v>14.353</v>
      </c>
      <c r="J75" s="258">
        <f t="shared" si="52"/>
        <v>5.5008090220844104E-3</v>
      </c>
      <c r="K75" s="259">
        <f t="shared" si="53"/>
        <v>1.2214217270612188E-2</v>
      </c>
      <c r="L75" s="64">
        <f t="shared" si="54"/>
        <v>2.5300049188391531</v>
      </c>
      <c r="N75" s="47">
        <f t="shared" si="63"/>
        <v>4.5127635960044401</v>
      </c>
      <c r="O75" s="163">
        <f t="shared" si="64"/>
        <v>6.815289648622981</v>
      </c>
      <c r="P75" s="64">
        <f t="shared" si="65"/>
        <v>0.5102252762934838</v>
      </c>
    </row>
    <row r="76" spans="1:16" ht="20.100000000000001" customHeight="1" x14ac:dyDescent="0.25">
      <c r="A76" s="44" t="s">
        <v>209</v>
      </c>
      <c r="B76" s="24">
        <v>28.17</v>
      </c>
      <c r="C76" s="160">
        <v>52.410000000000004</v>
      </c>
      <c r="D76" s="309">
        <f t="shared" si="49"/>
        <v>1.6970390674417905E-2</v>
      </c>
      <c r="E76" s="259">
        <f t="shared" si="50"/>
        <v>2.0588951656622955E-2</v>
      </c>
      <c r="F76" s="64">
        <f t="shared" si="51"/>
        <v>0.86048988285410011</v>
      </c>
      <c r="H76" s="24">
        <v>5.0310000000000006</v>
      </c>
      <c r="I76" s="160">
        <v>13.483000000000001</v>
      </c>
      <c r="J76" s="258">
        <f t="shared" si="52"/>
        <v>6.8063379710050836E-3</v>
      </c>
      <c r="K76" s="259">
        <f t="shared" si="53"/>
        <v>1.1473858528507221E-2</v>
      </c>
      <c r="L76" s="64">
        <f t="shared" si="54"/>
        <v>1.6799840985887495</v>
      </c>
      <c r="N76" s="47">
        <f t="shared" si="63"/>
        <v>1.7859424920127798</v>
      </c>
      <c r="O76" s="163">
        <f t="shared" si="64"/>
        <v>2.5726006487311581</v>
      </c>
      <c r="P76" s="64">
        <f t="shared" si="65"/>
        <v>0.44047227737540678</v>
      </c>
    </row>
    <row r="77" spans="1:16" ht="20.100000000000001" customHeight="1" x14ac:dyDescent="0.25">
      <c r="A77" s="44" t="s">
        <v>135</v>
      </c>
      <c r="B77" s="24">
        <v>0.01</v>
      </c>
      <c r="C77" s="160">
        <v>7.07</v>
      </c>
      <c r="D77" s="309">
        <f t="shared" si="49"/>
        <v>6.0242778396939663E-6</v>
      </c>
      <c r="E77" s="259">
        <f t="shared" si="50"/>
        <v>2.7774067584873932E-3</v>
      </c>
      <c r="F77" s="64">
        <f t="shared" si="51"/>
        <v>706</v>
      </c>
      <c r="H77" s="24">
        <v>1E-3</v>
      </c>
      <c r="I77" s="160">
        <v>11.56</v>
      </c>
      <c r="J77" s="258">
        <f t="shared" si="52"/>
        <v>1.3528797398141688E-6</v>
      </c>
      <c r="K77" s="259">
        <f t="shared" si="53"/>
        <v>9.837410412337275E-3</v>
      </c>
      <c r="L77" s="64">
        <f t="shared" si="54"/>
        <v>11559</v>
      </c>
      <c r="N77" s="47">
        <f t="shared" ref="N77" si="69">(H77/B77)*10</f>
        <v>1</v>
      </c>
      <c r="O77" s="163">
        <f t="shared" ref="O77" si="70">(I77/C77)*10</f>
        <v>16.350777934936353</v>
      </c>
      <c r="P77" s="64">
        <f t="shared" ref="P77" si="71">(O77-N77)/N77</f>
        <v>15.350777934936353</v>
      </c>
    </row>
    <row r="78" spans="1:16" ht="20.100000000000001" customHeight="1" x14ac:dyDescent="0.25">
      <c r="A78" s="44" t="s">
        <v>203</v>
      </c>
      <c r="B78" s="24">
        <v>49.41</v>
      </c>
      <c r="C78" s="160">
        <v>46.459999999999994</v>
      </c>
      <c r="D78" s="309">
        <f t="shared" si="49"/>
        <v>2.9765956805927887E-2</v>
      </c>
      <c r="E78" s="259">
        <f t="shared" si="50"/>
        <v>1.8251530127202868E-2</v>
      </c>
      <c r="F78" s="64">
        <f t="shared" si="51"/>
        <v>-5.9704513256425888E-2</v>
      </c>
      <c r="H78" s="24">
        <v>13.576000000000001</v>
      </c>
      <c r="I78" s="160">
        <v>10.773</v>
      </c>
      <c r="J78" s="258">
        <f t="shared" si="52"/>
        <v>1.8366695347717156E-2</v>
      </c>
      <c r="K78" s="259">
        <f t="shared" si="53"/>
        <v>9.1676835962032389E-3</v>
      </c>
      <c r="L78" s="64">
        <f t="shared" si="54"/>
        <v>-0.20646729522687099</v>
      </c>
      <c r="N78" s="47">
        <f t="shared" si="63"/>
        <v>2.7476219388787699</v>
      </c>
      <c r="O78" s="163">
        <f t="shared" si="64"/>
        <v>2.31876883340508</v>
      </c>
      <c r="P78" s="64">
        <f t="shared" si="65"/>
        <v>-0.15608155525526676</v>
      </c>
    </row>
    <row r="79" spans="1:16" ht="20.100000000000001" customHeight="1" x14ac:dyDescent="0.25">
      <c r="A79" s="44" t="s">
        <v>228</v>
      </c>
      <c r="B79" s="24">
        <v>15.75</v>
      </c>
      <c r="C79" s="160">
        <v>31.71</v>
      </c>
      <c r="D79" s="309">
        <f t="shared" si="49"/>
        <v>9.4882375975179969E-3</v>
      </c>
      <c r="E79" s="259">
        <f t="shared" si="50"/>
        <v>1.2457081797968209E-2</v>
      </c>
      <c r="F79" s="64">
        <f t="shared" si="51"/>
        <v>1.0133333333333334</v>
      </c>
      <c r="H79" s="24">
        <v>5.34</v>
      </c>
      <c r="I79" s="160">
        <v>9.4469999999999992</v>
      </c>
      <c r="J79" s="258">
        <f t="shared" si="52"/>
        <v>7.2243778106076606E-3</v>
      </c>
      <c r="K79" s="259">
        <f t="shared" si="53"/>
        <v>8.0392747547880818E-3</v>
      </c>
      <c r="L79" s="64">
        <f t="shared" si="54"/>
        <v>0.76910112359550553</v>
      </c>
      <c r="N79" s="47">
        <f t="shared" si="63"/>
        <v>3.3904761904761904</v>
      </c>
      <c r="O79" s="163">
        <f t="shared" si="64"/>
        <v>2.9791863765373696</v>
      </c>
      <c r="P79" s="64">
        <f t="shared" si="65"/>
        <v>-0.12130738894262973</v>
      </c>
    </row>
    <row r="80" spans="1:16" ht="20.100000000000001" customHeight="1" x14ac:dyDescent="0.25">
      <c r="A80" s="44" t="s">
        <v>208</v>
      </c>
      <c r="B80" s="24">
        <v>0.45</v>
      </c>
      <c r="C80" s="160">
        <v>3.29</v>
      </c>
      <c r="D80" s="309">
        <f t="shared" si="49"/>
        <v>2.7109250278622852E-4</v>
      </c>
      <c r="E80" s="259">
        <f t="shared" si="50"/>
        <v>1.2924566103852226E-3</v>
      </c>
      <c r="F80" s="64">
        <f t="shared" si="51"/>
        <v>6.3111111111111109</v>
      </c>
      <c r="H80" s="24">
        <v>0.44800000000000001</v>
      </c>
      <c r="I80" s="160">
        <v>8.0109999999999992</v>
      </c>
      <c r="J80" s="258">
        <f t="shared" si="52"/>
        <v>6.0609012343674758E-4</v>
      </c>
      <c r="K80" s="259">
        <f t="shared" si="53"/>
        <v>6.8172573367849387E-3</v>
      </c>
      <c r="L80" s="64">
        <f t="shared" si="54"/>
        <v>16.881696428571427</v>
      </c>
      <c r="N80" s="47">
        <f t="shared" si="60"/>
        <v>9.9555555555555557</v>
      </c>
      <c r="O80" s="163">
        <f t="shared" si="61"/>
        <v>24.349544072948323</v>
      </c>
      <c r="P80" s="64">
        <f t="shared" si="62"/>
        <v>1.4458247394702557</v>
      </c>
    </row>
    <row r="81" spans="1:16" ht="20.100000000000001" customHeight="1" x14ac:dyDescent="0.25">
      <c r="A81" s="44" t="s">
        <v>138</v>
      </c>
      <c r="B81" s="24">
        <v>3.6</v>
      </c>
      <c r="C81" s="160">
        <v>8.42</v>
      </c>
      <c r="D81" s="309">
        <f t="shared" si="49"/>
        <v>2.1687400222898281E-3</v>
      </c>
      <c r="E81" s="259">
        <f t="shared" si="50"/>
        <v>3.3077460970953113E-3</v>
      </c>
      <c r="F81" s="64">
        <f t="shared" si="51"/>
        <v>1.338888888888889</v>
      </c>
      <c r="H81" s="24">
        <v>2.74</v>
      </c>
      <c r="I81" s="160">
        <v>7.9279999999999999</v>
      </c>
      <c r="J81" s="258">
        <f t="shared" si="52"/>
        <v>3.7068904870908225E-3</v>
      </c>
      <c r="K81" s="259">
        <f t="shared" si="53"/>
        <v>6.7466254108140061E-3</v>
      </c>
      <c r="L81" s="64">
        <f t="shared" si="54"/>
        <v>1.8934306569343062</v>
      </c>
      <c r="N81" s="47">
        <f t="shared" si="60"/>
        <v>7.6111111111111116</v>
      </c>
      <c r="O81" s="163">
        <f t="shared" si="61"/>
        <v>9.4156769596199528</v>
      </c>
      <c r="P81" s="64">
        <f t="shared" si="62"/>
        <v>0.23709624286977474</v>
      </c>
    </row>
    <row r="82" spans="1:16" ht="20.100000000000001" customHeight="1" x14ac:dyDescent="0.25">
      <c r="A82" s="44" t="s">
        <v>204</v>
      </c>
      <c r="B82" s="24"/>
      <c r="C82" s="160">
        <v>16.880000000000003</v>
      </c>
      <c r="D82" s="309">
        <f t="shared" si="49"/>
        <v>0</v>
      </c>
      <c r="E82" s="259">
        <f t="shared" si="50"/>
        <v>6.6312059523715985E-3</v>
      </c>
      <c r="F82" s="64"/>
      <c r="H82" s="24"/>
      <c r="I82" s="160">
        <v>7.891</v>
      </c>
      <c r="J82" s="258">
        <f t="shared" si="52"/>
        <v>0</v>
      </c>
      <c r="K82" s="259">
        <f t="shared" si="53"/>
        <v>6.7151388895980478E-3</v>
      </c>
      <c r="L82" s="64"/>
      <c r="N82" s="47"/>
      <c r="O82" s="163">
        <f t="shared" si="61"/>
        <v>4.6747630331753545</v>
      </c>
      <c r="P82" s="64"/>
    </row>
    <row r="83" spans="1:16" ht="20.100000000000001" customHeight="1" thickBot="1" x14ac:dyDescent="0.3">
      <c r="A83" s="13" t="s">
        <v>17</v>
      </c>
      <c r="B83" s="24">
        <f>B84-SUM(B62:B82)</f>
        <v>774.84</v>
      </c>
      <c r="C83" s="160">
        <f>C84-SUM(C62:C82)</f>
        <v>120.84000000000015</v>
      </c>
      <c r="D83" s="309">
        <f t="shared" si="49"/>
        <v>0.46678514413084732</v>
      </c>
      <c r="E83" s="259">
        <f t="shared" si="50"/>
        <v>4.747126346472659E-2</v>
      </c>
      <c r="F83" s="64">
        <f t="shared" ref="F83" si="72">(C83-B83)/B83</f>
        <v>-0.8440452222394299</v>
      </c>
      <c r="H83" s="24">
        <f>H84-SUM(H62:H82)</f>
        <v>242.54099999999994</v>
      </c>
      <c r="I83" s="160">
        <f>I84-SUM(I62:I82)</f>
        <v>47.035999999999603</v>
      </c>
      <c r="J83" s="258">
        <f t="shared" si="52"/>
        <v>0.32812880497426822</v>
      </c>
      <c r="K83" s="259">
        <f t="shared" si="53"/>
        <v>4.0027027349021811E-2</v>
      </c>
      <c r="L83" s="64">
        <f t="shared" ref="L83" si="73">(I83-H83)/H83</f>
        <v>-0.80606990158365133</v>
      </c>
      <c r="N83" s="47">
        <f t="shared" ref="N83:O84" si="74">(H83/B83)*10</f>
        <v>3.1302075267151919</v>
      </c>
      <c r="O83" s="163">
        <f t="shared" ref="O83" si="75">(I83/C83)*10</f>
        <v>3.8924197285666624</v>
      </c>
      <c r="P83" s="64">
        <f t="shared" ref="P83" si="76">(O83-N83)/N83</f>
        <v>0.24350213056043871</v>
      </c>
    </row>
    <row r="84" spans="1:16" ht="26.25" customHeight="1" thickBot="1" x14ac:dyDescent="0.3">
      <c r="A84" s="17" t="s">
        <v>18</v>
      </c>
      <c r="B84" s="22">
        <v>1659.95</v>
      </c>
      <c r="C84" s="165">
        <v>2545.5400000000004</v>
      </c>
      <c r="D84" s="305">
        <f>SUM(D62:D83)</f>
        <v>1.0000000000000002</v>
      </c>
      <c r="E84" s="306">
        <f>SUM(E62:E83)</f>
        <v>0.99999999999999956</v>
      </c>
      <c r="F84" s="69">
        <f>(C84-B84)/B84</f>
        <v>0.53350402120545826</v>
      </c>
      <c r="G84" s="2"/>
      <c r="H84" s="22">
        <v>739.16399999999987</v>
      </c>
      <c r="I84" s="165">
        <v>1175.1059999999995</v>
      </c>
      <c r="J84" s="317">
        <f t="shared" si="52"/>
        <v>1</v>
      </c>
      <c r="K84" s="306">
        <f t="shared" si="53"/>
        <v>1</v>
      </c>
      <c r="L84" s="69">
        <f>(I84-H84)/H84</f>
        <v>0.58977709953406787</v>
      </c>
      <c r="M84" s="2"/>
      <c r="N84" s="43">
        <f t="shared" si="74"/>
        <v>4.4529293050995502</v>
      </c>
      <c r="O84" s="170">
        <f t="shared" si="74"/>
        <v>4.616332880253303</v>
      </c>
      <c r="P84" s="69">
        <f>(O84-N84)/N84</f>
        <v>3.6695748788695345E-2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 F78:F8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M13" sqref="M13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5" t="s">
        <v>178</v>
      </c>
    </row>
    <row r="2" spans="1:18" ht="15.75" thickBot="1" x14ac:dyDescent="0.3"/>
    <row r="3" spans="1:18" x14ac:dyDescent="0.25">
      <c r="A3" s="434" t="s">
        <v>16</v>
      </c>
      <c r="B3" s="452"/>
      <c r="C3" s="452"/>
      <c r="D3" s="455" t="s">
        <v>1</v>
      </c>
      <c r="E3" s="446"/>
      <c r="F3" s="455" t="s">
        <v>105</v>
      </c>
      <c r="G3" s="446"/>
      <c r="H3" s="148" t="s">
        <v>0</v>
      </c>
      <c r="J3" s="447" t="s">
        <v>19</v>
      </c>
      <c r="K3" s="446"/>
      <c r="L3" s="458" t="s">
        <v>105</v>
      </c>
      <c r="M3" s="459"/>
      <c r="N3" s="148" t="s">
        <v>0</v>
      </c>
      <c r="P3" s="445" t="s">
        <v>22</v>
      </c>
      <c r="Q3" s="446"/>
      <c r="R3" s="148" t="s">
        <v>0</v>
      </c>
    </row>
    <row r="4" spans="1:18" x14ac:dyDescent="0.25">
      <c r="A4" s="453"/>
      <c r="B4" s="454"/>
      <c r="C4" s="454"/>
      <c r="D4" s="456" t="s">
        <v>160</v>
      </c>
      <c r="E4" s="448"/>
      <c r="F4" s="456" t="str">
        <f>D4</f>
        <v>jan-fev</v>
      </c>
      <c r="G4" s="448"/>
      <c r="H4" s="149" t="s">
        <v>169</v>
      </c>
      <c r="J4" s="443" t="str">
        <f>D4</f>
        <v>jan-fev</v>
      </c>
      <c r="K4" s="448"/>
      <c r="L4" s="449" t="str">
        <f>D4</f>
        <v>jan-fev</v>
      </c>
      <c r="M4" s="450"/>
      <c r="N4" s="149" t="str">
        <f>H4</f>
        <v>2022/2021</v>
      </c>
      <c r="P4" s="443" t="str">
        <f>D4</f>
        <v>jan-fev</v>
      </c>
      <c r="Q4" s="444"/>
      <c r="R4" s="149" t="str">
        <f>N4</f>
        <v>2022/2021</v>
      </c>
    </row>
    <row r="5" spans="1:18" ht="19.5" customHeight="1" thickBot="1" x14ac:dyDescent="0.3">
      <c r="A5" s="435"/>
      <c r="B5" s="461"/>
      <c r="C5" s="461"/>
      <c r="D5" s="117">
        <v>2021</v>
      </c>
      <c r="E5" s="181">
        <v>2022</v>
      </c>
      <c r="F5" s="117">
        <f>D5</f>
        <v>2021</v>
      </c>
      <c r="G5" s="152">
        <f>E5</f>
        <v>2022</v>
      </c>
      <c r="H5" s="192" t="s">
        <v>1</v>
      </c>
      <c r="J5" s="30">
        <f>D5</f>
        <v>2021</v>
      </c>
      <c r="K5" s="152">
        <f>E5</f>
        <v>2022</v>
      </c>
      <c r="L5" s="180">
        <f>F5</f>
        <v>2021</v>
      </c>
      <c r="M5" s="164">
        <f>G5</f>
        <v>2022</v>
      </c>
      <c r="N5" s="321">
        <v>1000</v>
      </c>
      <c r="P5" s="30">
        <f>D5</f>
        <v>2021</v>
      </c>
      <c r="Q5" s="152">
        <f>E5</f>
        <v>2022</v>
      </c>
      <c r="R5" s="192"/>
    </row>
    <row r="6" spans="1:18" ht="24" customHeight="1" x14ac:dyDescent="0.25">
      <c r="A6" s="182" t="s">
        <v>20</v>
      </c>
      <c r="B6" s="11"/>
      <c r="C6" s="11"/>
      <c r="D6" s="184">
        <v>64814.23</v>
      </c>
      <c r="E6" s="185">
        <v>63973.62999999999</v>
      </c>
      <c r="F6" s="309">
        <f>D6/D8</f>
        <v>0.78252614005205079</v>
      </c>
      <c r="G6" s="308">
        <f>E6/E8</f>
        <v>0.76674821918238378</v>
      </c>
      <c r="H6" s="191">
        <f>(E6-D6)/D6</f>
        <v>-1.2969374163667655E-2</v>
      </c>
      <c r="I6" s="2"/>
      <c r="J6" s="133">
        <v>28062.004000000004</v>
      </c>
      <c r="K6" s="167">
        <v>28012.022000000012</v>
      </c>
      <c r="L6" s="309">
        <f>J6/J8</f>
        <v>0.68611300339701919</v>
      </c>
      <c r="M6" s="308">
        <f>K6/K8</f>
        <v>0.64760808043724383</v>
      </c>
      <c r="N6" s="191">
        <f>(K6-J6)/J6</f>
        <v>-1.7811272495005235E-3</v>
      </c>
      <c r="P6" s="39">
        <f t="shared" ref="P6:Q8" si="0">(J6/D6)*10</f>
        <v>4.3296053968395523</v>
      </c>
      <c r="Q6" s="173">
        <f t="shared" si="0"/>
        <v>4.3786825915615566</v>
      </c>
      <c r="R6" s="191">
        <f>(Q6-P6)/P6</f>
        <v>1.1335258117940453E-2</v>
      </c>
    </row>
    <row r="7" spans="1:18" ht="24" customHeight="1" thickBot="1" x14ac:dyDescent="0.3">
      <c r="A7" s="182" t="s">
        <v>21</v>
      </c>
      <c r="B7" s="11"/>
      <c r="C7" s="11"/>
      <c r="D7" s="186">
        <v>18012.689999999995</v>
      </c>
      <c r="E7" s="187">
        <v>19461.359999999997</v>
      </c>
      <c r="F7" s="309">
        <f>D7/D8</f>
        <v>0.21747385994794924</v>
      </c>
      <c r="G7" s="259">
        <f>E7/E8</f>
        <v>0.23325178081761619</v>
      </c>
      <c r="H7" s="67">
        <f t="shared" ref="H7:H8" si="1">(E7-D7)/D7</f>
        <v>8.0424967064886055E-2</v>
      </c>
      <c r="J7" s="228">
        <v>12837.970000000003</v>
      </c>
      <c r="K7" s="162">
        <v>15242.567999999996</v>
      </c>
      <c r="L7" s="309">
        <f>J7/J8</f>
        <v>0.31388699660298075</v>
      </c>
      <c r="M7" s="259">
        <f>K7/K8</f>
        <v>0.35239191956275606</v>
      </c>
      <c r="N7" s="120">
        <f t="shared" ref="N7:N8" si="2">(K7-J7)/J7</f>
        <v>0.1873036001797786</v>
      </c>
      <c r="P7" s="39">
        <f t="shared" si="0"/>
        <v>7.1271808930259759</v>
      </c>
      <c r="Q7" s="173">
        <f t="shared" si="0"/>
        <v>7.8322213863779302</v>
      </c>
      <c r="R7" s="120">
        <f t="shared" ref="R7:R8" si="3">(Q7-P7)/P7</f>
        <v>9.8922772402457768E-2</v>
      </c>
    </row>
    <row r="8" spans="1:18" ht="26.25" customHeight="1" thickBot="1" x14ac:dyDescent="0.3">
      <c r="A8" s="17" t="s">
        <v>12</v>
      </c>
      <c r="B8" s="183"/>
      <c r="C8" s="183"/>
      <c r="D8" s="188">
        <v>82826.92</v>
      </c>
      <c r="E8" s="165">
        <v>83434.989999999991</v>
      </c>
      <c r="F8" s="305">
        <f>SUM(F6:F7)</f>
        <v>1</v>
      </c>
      <c r="G8" s="306">
        <f>SUM(G6:G7)</f>
        <v>1</v>
      </c>
      <c r="H8" s="190">
        <f t="shared" si="1"/>
        <v>7.3414537206018581E-3</v>
      </c>
      <c r="I8" s="2"/>
      <c r="J8" s="22">
        <v>40899.974000000009</v>
      </c>
      <c r="K8" s="165">
        <v>43254.590000000011</v>
      </c>
      <c r="L8" s="305">
        <f>SUM(L6:L7)</f>
        <v>1</v>
      </c>
      <c r="M8" s="306">
        <f>SUM(M6:M7)</f>
        <v>0.99999999999999989</v>
      </c>
      <c r="N8" s="190">
        <f t="shared" si="2"/>
        <v>5.7570109946769192E-2</v>
      </c>
      <c r="O8" s="2"/>
      <c r="P8" s="34">
        <f t="shared" si="0"/>
        <v>4.9380049384910132</v>
      </c>
      <c r="Q8" s="166">
        <f t="shared" si="0"/>
        <v>5.1842266655752001</v>
      </c>
      <c r="R8" s="190">
        <f t="shared" si="3"/>
        <v>4.9862592312317308E-2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Q96"/>
  <sheetViews>
    <sheetView showGridLines="0" workbookViewId="0">
      <selection activeCell="F94" sqref="F94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7" ht="15.75" x14ac:dyDescent="0.25">
      <c r="A1" s="5" t="s">
        <v>177</v>
      </c>
    </row>
    <row r="3" spans="1:17" ht="8.25" customHeight="1" thickBot="1" x14ac:dyDescent="0.3"/>
    <row r="4" spans="1:17" x14ac:dyDescent="0.25">
      <c r="A4" s="462" t="s">
        <v>3</v>
      </c>
      <c r="B4" s="455" t="s">
        <v>1</v>
      </c>
      <c r="C4" s="446"/>
      <c r="D4" s="455" t="s">
        <v>105</v>
      </c>
      <c r="E4" s="446"/>
      <c r="F4" s="148" t="s">
        <v>0</v>
      </c>
      <c r="H4" s="465" t="s">
        <v>19</v>
      </c>
      <c r="I4" s="466"/>
      <c r="J4" s="455" t="s">
        <v>105</v>
      </c>
      <c r="K4" s="451"/>
      <c r="L4" s="148" t="s">
        <v>0</v>
      </c>
      <c r="N4" s="445" t="s">
        <v>22</v>
      </c>
      <c r="O4" s="446"/>
      <c r="P4" s="148" t="s">
        <v>0</v>
      </c>
    </row>
    <row r="5" spans="1:17" x14ac:dyDescent="0.25">
      <c r="A5" s="463"/>
      <c r="B5" s="456" t="s">
        <v>160</v>
      </c>
      <c r="C5" s="448"/>
      <c r="D5" s="456" t="str">
        <f>B5</f>
        <v>jan-fev</v>
      </c>
      <c r="E5" s="448"/>
      <c r="F5" s="149" t="s">
        <v>169</v>
      </c>
      <c r="H5" s="443" t="str">
        <f>B5</f>
        <v>jan-fev</v>
      </c>
      <c r="I5" s="448"/>
      <c r="J5" s="456" t="str">
        <f>B5</f>
        <v>jan-fev</v>
      </c>
      <c r="K5" s="444"/>
      <c r="L5" s="149" t="str">
        <f>F5</f>
        <v>2022/2021</v>
      </c>
      <c r="N5" s="443" t="str">
        <f>B5</f>
        <v>jan-fev</v>
      </c>
      <c r="O5" s="444"/>
      <c r="P5" s="149" t="str">
        <f>F5</f>
        <v>2022/2021</v>
      </c>
    </row>
    <row r="6" spans="1:17" ht="19.5" customHeight="1" thickBot="1" x14ac:dyDescent="0.3">
      <c r="A6" s="464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7" ht="20.100000000000001" customHeight="1" x14ac:dyDescent="0.25">
      <c r="A7" s="13" t="s">
        <v>181</v>
      </c>
      <c r="B7" s="45">
        <v>26446.9</v>
      </c>
      <c r="C7" s="167">
        <v>25781.599999999999</v>
      </c>
      <c r="D7" s="309">
        <f>B7/$B$33</f>
        <v>0.31930319273009322</v>
      </c>
      <c r="E7" s="308">
        <f>C7/$C$33</f>
        <v>0.30900225432998812</v>
      </c>
      <c r="F7" s="64">
        <f>(C7-B7)/B7</f>
        <v>-2.5156067440796574E-2</v>
      </c>
      <c r="H7" s="45">
        <v>10371.383</v>
      </c>
      <c r="I7" s="167">
        <v>10330.737999999999</v>
      </c>
      <c r="J7" s="309">
        <f>H7/$H$33</f>
        <v>0.25357920765426401</v>
      </c>
      <c r="K7" s="308">
        <f>I7/$I$33</f>
        <v>0.23883564726887957</v>
      </c>
      <c r="L7" s="64">
        <f>(I7-H7)/H7</f>
        <v>-3.9189566135972836E-3</v>
      </c>
      <c r="N7" s="39">
        <f t="shared" ref="N7:N33" si="0">(H7/B7)*10</f>
        <v>3.9215874072197492</v>
      </c>
      <c r="O7" s="172">
        <f t="shared" ref="O7:O33" si="1">(I7/C7)*10</f>
        <v>4.0070197350048096</v>
      </c>
      <c r="P7" s="73">
        <f>(O7-N7)/N7</f>
        <v>2.1785139259621535E-2</v>
      </c>
    </row>
    <row r="8" spans="1:17" ht="20.100000000000001" customHeight="1" x14ac:dyDescent="0.25">
      <c r="A8" s="239" t="s">
        <v>119</v>
      </c>
      <c r="B8" s="235">
        <v>5626.29</v>
      </c>
      <c r="C8" s="236">
        <v>5531.41</v>
      </c>
      <c r="D8" s="309">
        <f t="shared" ref="D8:D32" si="2">B8/$B$33</f>
        <v>6.7928277424779318E-2</v>
      </c>
      <c r="E8" s="259">
        <f t="shared" ref="E8:E32" si="3">C8/$C$33</f>
        <v>6.6296046778455936E-2</v>
      </c>
      <c r="F8" s="64">
        <f t="shared" ref="F8:F33" si="4">(C8-B8)/B8</f>
        <v>-1.6863688149739903E-2</v>
      </c>
      <c r="G8" s="12"/>
      <c r="H8" s="235">
        <v>4851.4030000000002</v>
      </c>
      <c r="I8" s="236">
        <v>5368.07</v>
      </c>
      <c r="J8" s="309">
        <f t="shared" ref="J8:J32" si="5">H8/$H$33</f>
        <v>0.11861628567294444</v>
      </c>
      <c r="K8" s="259">
        <f t="shared" ref="K8:K32" si="6">I8/$I$33</f>
        <v>0.12410405462171767</v>
      </c>
      <c r="L8" s="64">
        <f t="shared" ref="L8:L33" si="7">(I8-H8)/H8</f>
        <v>0.1064984706485937</v>
      </c>
      <c r="M8" s="234"/>
      <c r="N8" s="237">
        <f t="shared" si="0"/>
        <v>8.6227389629756033</v>
      </c>
      <c r="O8" s="238">
        <f t="shared" si="1"/>
        <v>9.7047045870763498</v>
      </c>
      <c r="P8" s="64">
        <f t="shared" ref="P8:P71" si="8">(O8-N8)/N8</f>
        <v>0.12547818375883818</v>
      </c>
      <c r="Q8" s="12"/>
    </row>
    <row r="9" spans="1:17" ht="20.100000000000001" customHeight="1" x14ac:dyDescent="0.25">
      <c r="A9" s="13" t="s">
        <v>183</v>
      </c>
      <c r="B9" s="24">
        <v>13517.189999999999</v>
      </c>
      <c r="C9" s="160">
        <v>13028.509999999998</v>
      </c>
      <c r="D9" s="309">
        <f t="shared" si="2"/>
        <v>0.16319802788755158</v>
      </c>
      <c r="E9" s="259">
        <f t="shared" si="3"/>
        <v>0.15615163374502719</v>
      </c>
      <c r="F9" s="64">
        <f t="shared" si="4"/>
        <v>-3.6152484355106373E-2</v>
      </c>
      <c r="H9" s="24">
        <v>5626.7280000000001</v>
      </c>
      <c r="I9" s="160">
        <v>5298.3690000000006</v>
      </c>
      <c r="J9" s="309">
        <f t="shared" si="5"/>
        <v>0.13757289919059607</v>
      </c>
      <c r="K9" s="259">
        <f t="shared" si="6"/>
        <v>0.12249264182136517</v>
      </c>
      <c r="L9" s="64">
        <f t="shared" si="7"/>
        <v>-5.8357006061071276E-2</v>
      </c>
      <c r="N9" s="39">
        <f t="shared" si="0"/>
        <v>4.1626462304665397</v>
      </c>
      <c r="O9" s="173">
        <f t="shared" si="1"/>
        <v>4.0667497664736807</v>
      </c>
      <c r="P9" s="64">
        <f t="shared" si="8"/>
        <v>-2.3037380234474346E-2</v>
      </c>
    </row>
    <row r="10" spans="1:17" ht="20.100000000000001" customHeight="1" x14ac:dyDescent="0.25">
      <c r="A10" s="13" t="s">
        <v>184</v>
      </c>
      <c r="B10" s="24">
        <v>10956.59</v>
      </c>
      <c r="C10" s="160">
        <v>10447.119999999999</v>
      </c>
      <c r="D10" s="309">
        <f t="shared" si="2"/>
        <v>0.1322829582459423</v>
      </c>
      <c r="E10" s="259">
        <f t="shared" si="3"/>
        <v>0.12521269553696843</v>
      </c>
      <c r="F10" s="64">
        <f t="shared" si="4"/>
        <v>-4.6498956335867377E-2</v>
      </c>
      <c r="H10" s="24">
        <v>4688.4310000000005</v>
      </c>
      <c r="I10" s="160">
        <v>4377.6980000000003</v>
      </c>
      <c r="J10" s="309">
        <f t="shared" si="5"/>
        <v>0.11463163766314376</v>
      </c>
      <c r="K10" s="259">
        <f t="shared" si="6"/>
        <v>0.10120770997944965</v>
      </c>
      <c r="L10" s="64">
        <f t="shared" si="7"/>
        <v>-6.6276543261487728E-2</v>
      </c>
      <c r="N10" s="39">
        <f t="shared" si="0"/>
        <v>4.2790968722932963</v>
      </c>
      <c r="O10" s="173">
        <f t="shared" si="1"/>
        <v>4.1903395385522524</v>
      </c>
      <c r="P10" s="64">
        <f t="shared" si="8"/>
        <v>-2.0742071607618495E-2</v>
      </c>
    </row>
    <row r="11" spans="1:17" ht="20.100000000000001" customHeight="1" x14ac:dyDescent="0.25">
      <c r="A11" s="13" t="s">
        <v>120</v>
      </c>
      <c r="B11" s="24">
        <v>4799.47</v>
      </c>
      <c r="C11" s="160">
        <v>5240.9799999999996</v>
      </c>
      <c r="D11" s="309">
        <f t="shared" si="2"/>
        <v>5.7945774151688868E-2</v>
      </c>
      <c r="E11" s="259">
        <f t="shared" si="3"/>
        <v>6.2815133075463936E-2</v>
      </c>
      <c r="F11" s="64">
        <f t="shared" si="4"/>
        <v>9.1991407384565224E-2</v>
      </c>
      <c r="H11" s="24">
        <v>2605.2139999999999</v>
      </c>
      <c r="I11" s="160">
        <v>3110.2649999999999</v>
      </c>
      <c r="J11" s="309">
        <f t="shared" si="5"/>
        <v>6.3697204306291236E-2</v>
      </c>
      <c r="K11" s="259">
        <f t="shared" si="6"/>
        <v>7.1906010437273862E-2</v>
      </c>
      <c r="L11" s="64">
        <f t="shared" si="7"/>
        <v>0.19386161751011624</v>
      </c>
      <c r="N11" s="39">
        <f t="shared" si="0"/>
        <v>5.4281285225243616</v>
      </c>
      <c r="O11" s="173">
        <f t="shared" si="1"/>
        <v>5.9345103396692984</v>
      </c>
      <c r="P11" s="64">
        <f t="shared" si="8"/>
        <v>9.3288472268789058E-2</v>
      </c>
    </row>
    <row r="12" spans="1:17" ht="20.100000000000001" customHeight="1" x14ac:dyDescent="0.25">
      <c r="A12" s="13" t="s">
        <v>182</v>
      </c>
      <c r="B12" s="24">
        <v>5003.62</v>
      </c>
      <c r="C12" s="160">
        <v>4938.2700000000004</v>
      </c>
      <c r="D12" s="309">
        <f t="shared" si="2"/>
        <v>6.041055251118841E-2</v>
      </c>
      <c r="E12" s="259">
        <f t="shared" si="3"/>
        <v>5.9187038914968453E-2</v>
      </c>
      <c r="F12" s="64">
        <f t="shared" si="4"/>
        <v>-1.306054416602369E-2</v>
      </c>
      <c r="H12" s="24">
        <v>2508.7550000000001</v>
      </c>
      <c r="I12" s="160">
        <v>2653.154</v>
      </c>
      <c r="J12" s="309">
        <f t="shared" si="5"/>
        <v>6.1338792049109858E-2</v>
      </c>
      <c r="K12" s="259">
        <f t="shared" si="6"/>
        <v>6.1338091518148743E-2</v>
      </c>
      <c r="L12" s="64">
        <f t="shared" si="7"/>
        <v>5.7558031772731846E-2</v>
      </c>
      <c r="N12" s="39">
        <f t="shared" si="0"/>
        <v>5.0138799509155376</v>
      </c>
      <c r="O12" s="173">
        <f t="shared" si="1"/>
        <v>5.3726385961075431</v>
      </c>
      <c r="P12" s="64">
        <f t="shared" si="8"/>
        <v>7.1553098339838778E-2</v>
      </c>
    </row>
    <row r="13" spans="1:17" ht="20.100000000000001" customHeight="1" x14ac:dyDescent="0.25">
      <c r="A13" s="13" t="s">
        <v>122</v>
      </c>
      <c r="B13" s="24">
        <v>1565.6399999999999</v>
      </c>
      <c r="C13" s="160">
        <v>1856.24</v>
      </c>
      <c r="D13" s="309">
        <f t="shared" si="2"/>
        <v>1.8902550040494088E-2</v>
      </c>
      <c r="E13" s="259">
        <f t="shared" si="3"/>
        <v>2.2247740426408646E-2</v>
      </c>
      <c r="F13" s="64">
        <f t="shared" si="4"/>
        <v>0.18561099614215285</v>
      </c>
      <c r="H13" s="24">
        <v>1295.6659999999999</v>
      </c>
      <c r="I13" s="160">
        <v>1767.2080000000001</v>
      </c>
      <c r="J13" s="309">
        <f t="shared" si="5"/>
        <v>3.1678895443796609E-2</v>
      </c>
      <c r="K13" s="259">
        <f t="shared" si="6"/>
        <v>4.0855964650225583E-2</v>
      </c>
      <c r="L13" s="64">
        <f t="shared" si="7"/>
        <v>0.3639379284476093</v>
      </c>
      <c r="N13" s="39">
        <f t="shared" si="0"/>
        <v>8.2756316905546612</v>
      </c>
      <c r="O13" s="173">
        <f t="shared" si="1"/>
        <v>9.5203637460673196</v>
      </c>
      <c r="P13" s="64">
        <f t="shared" si="8"/>
        <v>0.15040931037727615</v>
      </c>
    </row>
    <row r="14" spans="1:17" ht="20.100000000000001" customHeight="1" x14ac:dyDescent="0.25">
      <c r="A14" s="13" t="s">
        <v>188</v>
      </c>
      <c r="B14" s="24">
        <v>1728.71</v>
      </c>
      <c r="C14" s="160">
        <v>2581.46</v>
      </c>
      <c r="D14" s="309">
        <f t="shared" si="2"/>
        <v>2.0871354385748022E-2</v>
      </c>
      <c r="E14" s="259">
        <f t="shared" si="3"/>
        <v>3.093977718460806E-2</v>
      </c>
      <c r="F14" s="64">
        <f t="shared" si="4"/>
        <v>0.49328690179382312</v>
      </c>
      <c r="H14" s="24">
        <v>1437.3810000000001</v>
      </c>
      <c r="I14" s="160">
        <v>1649.5830000000001</v>
      </c>
      <c r="J14" s="309">
        <f t="shared" si="5"/>
        <v>3.5143812071860972E-2</v>
      </c>
      <c r="K14" s="259">
        <f t="shared" si="6"/>
        <v>3.8136600069495541E-2</v>
      </c>
      <c r="L14" s="64">
        <f t="shared" si="7"/>
        <v>0.14763100388832187</v>
      </c>
      <c r="N14" s="39">
        <f t="shared" si="0"/>
        <v>8.3147607175292553</v>
      </c>
      <c r="O14" s="173">
        <f t="shared" si="1"/>
        <v>6.3901164457322599</v>
      </c>
      <c r="P14" s="64">
        <f t="shared" si="8"/>
        <v>-0.23147320015348638</v>
      </c>
    </row>
    <row r="15" spans="1:17" ht="20.100000000000001" customHeight="1" x14ac:dyDescent="0.25">
      <c r="A15" s="13" t="s">
        <v>187</v>
      </c>
      <c r="B15" s="24">
        <v>1633.67</v>
      </c>
      <c r="C15" s="160">
        <v>2191.25</v>
      </c>
      <c r="D15" s="309">
        <f t="shared" si="2"/>
        <v>1.9723901359606281E-2</v>
      </c>
      <c r="E15" s="259">
        <f t="shared" si="3"/>
        <v>2.6262962337503741E-2</v>
      </c>
      <c r="F15" s="64">
        <f t="shared" si="4"/>
        <v>0.34130515954874602</v>
      </c>
      <c r="H15" s="24">
        <v>719.74</v>
      </c>
      <c r="I15" s="160">
        <v>1069.248</v>
      </c>
      <c r="J15" s="309">
        <f t="shared" si="5"/>
        <v>1.7597566198941837E-2</v>
      </c>
      <c r="K15" s="259">
        <f t="shared" si="6"/>
        <v>2.4719873659650934E-2</v>
      </c>
      <c r="L15" s="64">
        <f t="shared" si="7"/>
        <v>0.48560313446522357</v>
      </c>
      <c r="N15" s="39">
        <f t="shared" si="0"/>
        <v>4.4056633224580235</v>
      </c>
      <c r="O15" s="173">
        <f t="shared" si="1"/>
        <v>4.8796257843696527</v>
      </c>
      <c r="P15" s="64">
        <f t="shared" si="8"/>
        <v>0.10758027275838099</v>
      </c>
    </row>
    <row r="16" spans="1:17" ht="20.100000000000001" customHeight="1" x14ac:dyDescent="0.25">
      <c r="A16" s="13" t="s">
        <v>123</v>
      </c>
      <c r="B16" s="24">
        <v>1634.41</v>
      </c>
      <c r="C16" s="160">
        <v>1794.5700000000002</v>
      </c>
      <c r="D16" s="309">
        <f t="shared" si="2"/>
        <v>1.9732835652949556E-2</v>
      </c>
      <c r="E16" s="259">
        <f t="shared" si="3"/>
        <v>2.1508602086486753E-2</v>
      </c>
      <c r="F16" s="64">
        <f t="shared" si="4"/>
        <v>9.7992547769531563E-2</v>
      </c>
      <c r="H16" s="24">
        <v>931.03700000000003</v>
      </c>
      <c r="I16" s="160">
        <v>1014.8670000000001</v>
      </c>
      <c r="J16" s="309">
        <f t="shared" si="5"/>
        <v>2.2763755302142735E-2</v>
      </c>
      <c r="K16" s="259">
        <f t="shared" si="6"/>
        <v>2.346264292413824E-2</v>
      </c>
      <c r="L16" s="64">
        <f t="shared" si="7"/>
        <v>9.0039386189807752E-2</v>
      </c>
      <c r="N16" s="39">
        <f t="shared" si="0"/>
        <v>5.6964715095967353</v>
      </c>
      <c r="O16" s="173">
        <f t="shared" si="1"/>
        <v>5.6552098831474948</v>
      </c>
      <c r="P16" s="64">
        <f t="shared" si="8"/>
        <v>-7.2433657185378367E-3</v>
      </c>
    </row>
    <row r="17" spans="1:16" ht="20.100000000000001" customHeight="1" x14ac:dyDescent="0.25">
      <c r="A17" s="13" t="s">
        <v>191</v>
      </c>
      <c r="B17" s="24">
        <v>844.29</v>
      </c>
      <c r="C17" s="160">
        <v>1297.42</v>
      </c>
      <c r="D17" s="309">
        <f t="shared" si="2"/>
        <v>1.0193425036208037E-2</v>
      </c>
      <c r="E17" s="259">
        <f t="shared" si="3"/>
        <v>1.5550070779657322E-2</v>
      </c>
      <c r="F17" s="64">
        <f t="shared" si="4"/>
        <v>0.53669947529877193</v>
      </c>
      <c r="H17" s="24">
        <v>394.28800000000001</v>
      </c>
      <c r="I17" s="160">
        <v>637.75199999999995</v>
      </c>
      <c r="J17" s="309">
        <f t="shared" si="5"/>
        <v>9.6402995268407756E-3</v>
      </c>
      <c r="K17" s="259">
        <f t="shared" si="6"/>
        <v>1.4744146228180648E-2</v>
      </c>
      <c r="L17" s="64">
        <f t="shared" si="7"/>
        <v>0.61747757984011675</v>
      </c>
      <c r="N17" s="39">
        <f t="shared" si="0"/>
        <v>4.6700541283208379</v>
      </c>
      <c r="O17" s="173">
        <f t="shared" si="1"/>
        <v>4.9155400718348723</v>
      </c>
      <c r="P17" s="64">
        <f t="shared" si="8"/>
        <v>5.2565973919942811E-2</v>
      </c>
    </row>
    <row r="18" spans="1:16" ht="20.100000000000001" customHeight="1" x14ac:dyDescent="0.25">
      <c r="A18" s="13" t="s">
        <v>129</v>
      </c>
      <c r="B18" s="24">
        <v>400.65000000000003</v>
      </c>
      <c r="C18" s="160">
        <v>618.48</v>
      </c>
      <c r="D18" s="309">
        <f t="shared" si="2"/>
        <v>4.8371954432206363E-3</v>
      </c>
      <c r="E18" s="259">
        <f t="shared" si="3"/>
        <v>7.4127173743294078E-3</v>
      </c>
      <c r="F18" s="64">
        <f t="shared" si="4"/>
        <v>0.54369150131037058</v>
      </c>
      <c r="H18" s="24">
        <v>327.01</v>
      </c>
      <c r="I18" s="160">
        <v>590.76800000000003</v>
      </c>
      <c r="J18" s="309">
        <f t="shared" si="5"/>
        <v>7.9953596058520721E-3</v>
      </c>
      <c r="K18" s="259">
        <f t="shared" si="6"/>
        <v>1.3657926245515225E-2</v>
      </c>
      <c r="L18" s="64">
        <f t="shared" si="7"/>
        <v>0.80657472248555107</v>
      </c>
      <c r="N18" s="39">
        <f t="shared" si="0"/>
        <v>8.1619867714963181</v>
      </c>
      <c r="O18" s="173">
        <f t="shared" si="1"/>
        <v>9.5519337731212008</v>
      </c>
      <c r="P18" s="64">
        <f t="shared" si="8"/>
        <v>0.17029517941378222</v>
      </c>
    </row>
    <row r="19" spans="1:16" ht="20.100000000000001" customHeight="1" x14ac:dyDescent="0.25">
      <c r="A19" s="13" t="s">
        <v>133</v>
      </c>
      <c r="B19" s="24">
        <v>70.25</v>
      </c>
      <c r="C19" s="160">
        <v>184.54000000000002</v>
      </c>
      <c r="D19" s="309">
        <f t="shared" si="2"/>
        <v>8.4815419914201836E-4</v>
      </c>
      <c r="E19" s="259">
        <f t="shared" si="3"/>
        <v>2.2117818915061913E-3</v>
      </c>
      <c r="F19" s="64">
        <f t="shared" si="4"/>
        <v>1.6269039145907476</v>
      </c>
      <c r="H19" s="24">
        <v>184.09199999999998</v>
      </c>
      <c r="I19" s="160">
        <v>492.11599999999999</v>
      </c>
      <c r="J19" s="309">
        <f t="shared" si="5"/>
        <v>4.5010297561558343E-3</v>
      </c>
      <c r="K19" s="259">
        <f t="shared" si="6"/>
        <v>1.1377197194563635E-2</v>
      </c>
      <c r="L19" s="64">
        <f t="shared" si="7"/>
        <v>1.6732068748234581</v>
      </c>
      <c r="N19" s="39">
        <f t="shared" si="0"/>
        <v>26.205266903914591</v>
      </c>
      <c r="O19" s="173">
        <f t="shared" si="1"/>
        <v>26.667172428741736</v>
      </c>
      <c r="P19" s="64">
        <f t="shared" si="8"/>
        <v>1.7626438475928853E-2</v>
      </c>
    </row>
    <row r="20" spans="1:16" ht="20.100000000000001" customHeight="1" x14ac:dyDescent="0.25">
      <c r="A20" s="13" t="s">
        <v>204</v>
      </c>
      <c r="B20" s="24">
        <v>61.459999999999994</v>
      </c>
      <c r="C20" s="160">
        <v>328.16999999999996</v>
      </c>
      <c r="D20" s="309">
        <f t="shared" si="2"/>
        <v>7.4202928226716652E-4</v>
      </c>
      <c r="E20" s="259">
        <f t="shared" si="3"/>
        <v>3.9332419168504745E-3</v>
      </c>
      <c r="F20" s="64">
        <f t="shared" si="4"/>
        <v>4.3395704523267167</v>
      </c>
      <c r="H20" s="24">
        <v>40.006</v>
      </c>
      <c r="I20" s="160">
        <v>466.43799999999999</v>
      </c>
      <c r="J20" s="309">
        <f t="shared" si="5"/>
        <v>9.781424310929879E-4</v>
      </c>
      <c r="K20" s="259">
        <f t="shared" si="6"/>
        <v>1.0783549214083412E-2</v>
      </c>
      <c r="L20" s="64">
        <f t="shared" si="7"/>
        <v>10.659201119832025</v>
      </c>
      <c r="N20" s="39">
        <f t="shared" si="0"/>
        <v>6.5092743247640747</v>
      </c>
      <c r="O20" s="173">
        <f t="shared" si="1"/>
        <v>14.213304080202336</v>
      </c>
      <c r="P20" s="64">
        <f t="shared" si="8"/>
        <v>1.1835466399270997</v>
      </c>
    </row>
    <row r="21" spans="1:16" ht="20.100000000000001" customHeight="1" x14ac:dyDescent="0.25">
      <c r="A21" s="13" t="s">
        <v>121</v>
      </c>
      <c r="B21" s="24">
        <v>985.42000000000007</v>
      </c>
      <c r="C21" s="160">
        <v>996.13000000000011</v>
      </c>
      <c r="D21" s="309">
        <f t="shared" si="2"/>
        <v>1.1897339657203243E-2</v>
      </c>
      <c r="E21" s="259">
        <f t="shared" si="3"/>
        <v>1.1938995857733078E-2</v>
      </c>
      <c r="F21" s="64">
        <f t="shared" si="4"/>
        <v>1.0868462178563491E-2</v>
      </c>
      <c r="H21" s="24">
        <v>426.62599999999998</v>
      </c>
      <c r="I21" s="160">
        <v>433.89699999999999</v>
      </c>
      <c r="J21" s="309">
        <f t="shared" si="5"/>
        <v>1.0430960176160502E-2</v>
      </c>
      <c r="K21" s="259">
        <f t="shared" si="6"/>
        <v>1.0031235991371094E-2</v>
      </c>
      <c r="L21" s="64">
        <f t="shared" si="7"/>
        <v>1.7043030663860186E-2</v>
      </c>
      <c r="N21" s="39">
        <f t="shared" si="0"/>
        <v>4.3293823953238206</v>
      </c>
      <c r="O21" s="173">
        <f t="shared" si="1"/>
        <v>4.3558270506861545</v>
      </c>
      <c r="P21" s="64">
        <f t="shared" si="8"/>
        <v>6.1081819408922676E-3</v>
      </c>
    </row>
    <row r="22" spans="1:16" ht="20.100000000000001" customHeight="1" x14ac:dyDescent="0.25">
      <c r="A22" s="13" t="s">
        <v>127</v>
      </c>
      <c r="B22" s="24">
        <v>238.46</v>
      </c>
      <c r="C22" s="160">
        <v>615.95000000000005</v>
      </c>
      <c r="D22" s="309">
        <f t="shared" si="2"/>
        <v>2.8790156630235687E-3</v>
      </c>
      <c r="E22" s="259">
        <f t="shared" si="3"/>
        <v>7.3823943647623189E-3</v>
      </c>
      <c r="F22" s="64">
        <f t="shared" si="4"/>
        <v>1.5830327937599598</v>
      </c>
      <c r="H22" s="24">
        <v>143.94800000000001</v>
      </c>
      <c r="I22" s="160">
        <v>362.25300000000004</v>
      </c>
      <c r="J22" s="309">
        <f t="shared" si="5"/>
        <v>3.5195132397883677E-3</v>
      </c>
      <c r="K22" s="259">
        <f t="shared" si="6"/>
        <v>8.3749031027689838E-3</v>
      </c>
      <c r="L22" s="64">
        <f t="shared" si="7"/>
        <v>1.5165545891571959</v>
      </c>
      <c r="N22" s="39">
        <f t="shared" si="0"/>
        <v>6.0365679778579215</v>
      </c>
      <c r="O22" s="173">
        <f t="shared" si="1"/>
        <v>5.8812078902508329</v>
      </c>
      <c r="P22" s="64">
        <f t="shared" si="8"/>
        <v>-2.5736492685404701E-2</v>
      </c>
    </row>
    <row r="23" spans="1:16" ht="20.100000000000001" customHeight="1" x14ac:dyDescent="0.25">
      <c r="A23" s="13" t="s">
        <v>185</v>
      </c>
      <c r="B23" s="24">
        <v>1236.98</v>
      </c>
      <c r="C23" s="160">
        <v>886.29</v>
      </c>
      <c r="D23" s="309">
        <f t="shared" si="2"/>
        <v>1.4934516459141551E-2</v>
      </c>
      <c r="E23" s="259">
        <f t="shared" si="3"/>
        <v>1.0622521798108929E-2</v>
      </c>
      <c r="F23" s="64">
        <f t="shared" si="4"/>
        <v>-0.28350498795453449</v>
      </c>
      <c r="H23" s="24">
        <v>411.971</v>
      </c>
      <c r="I23" s="160">
        <v>314.61099999999999</v>
      </c>
      <c r="J23" s="309">
        <f t="shared" si="5"/>
        <v>1.0072646989946742E-2</v>
      </c>
      <c r="K23" s="259">
        <f t="shared" si="6"/>
        <v>7.2734708617050855E-3</v>
      </c>
      <c r="L23" s="64">
        <f t="shared" si="7"/>
        <v>-0.2363273143012494</v>
      </c>
      <c r="N23" s="39">
        <f t="shared" si="0"/>
        <v>3.3304580510598392</v>
      </c>
      <c r="O23" s="173">
        <f t="shared" si="1"/>
        <v>3.549752338399395</v>
      </c>
      <c r="P23" s="64">
        <f t="shared" si="8"/>
        <v>6.5845083161990461E-2</v>
      </c>
    </row>
    <row r="24" spans="1:16" ht="20.100000000000001" customHeight="1" x14ac:dyDescent="0.25">
      <c r="A24" s="13" t="s">
        <v>193</v>
      </c>
      <c r="B24" s="24">
        <v>316.52999999999997</v>
      </c>
      <c r="C24" s="160">
        <v>462.15</v>
      </c>
      <c r="D24" s="309">
        <f t="shared" si="2"/>
        <v>3.8215836107391185E-3</v>
      </c>
      <c r="E24" s="259">
        <f t="shared" si="3"/>
        <v>5.5390430321859002E-3</v>
      </c>
      <c r="F24" s="64">
        <f t="shared" si="4"/>
        <v>0.46005117998294004</v>
      </c>
      <c r="H24" s="24">
        <v>147.44399999999999</v>
      </c>
      <c r="I24" s="160">
        <v>304.81400000000002</v>
      </c>
      <c r="J24" s="309">
        <f t="shared" si="5"/>
        <v>3.6049900667418514E-3</v>
      </c>
      <c r="K24" s="259">
        <f t="shared" si="6"/>
        <v>7.046974667890742E-3</v>
      </c>
      <c r="L24" s="64">
        <f t="shared" si="7"/>
        <v>1.0673204742139391</v>
      </c>
      <c r="N24" s="39">
        <f t="shared" si="0"/>
        <v>4.6581366695099993</v>
      </c>
      <c r="O24" s="173">
        <f t="shared" si="1"/>
        <v>6.5955642107540848</v>
      </c>
      <c r="P24" s="64">
        <f t="shared" si="8"/>
        <v>0.41592329266025768</v>
      </c>
    </row>
    <row r="25" spans="1:16" ht="20.100000000000001" customHeight="1" x14ac:dyDescent="0.25">
      <c r="A25" s="13" t="s">
        <v>128</v>
      </c>
      <c r="B25" s="24">
        <v>246.73000000000002</v>
      </c>
      <c r="C25" s="160">
        <v>336.33</v>
      </c>
      <c r="D25" s="309">
        <f t="shared" si="2"/>
        <v>2.9788624278193625E-3</v>
      </c>
      <c r="E25" s="259">
        <f t="shared" si="3"/>
        <v>4.0310426117387945E-3</v>
      </c>
      <c r="F25" s="64">
        <f t="shared" si="4"/>
        <v>0.36315000202650655</v>
      </c>
      <c r="H25" s="24">
        <v>154.43799999999999</v>
      </c>
      <c r="I25" s="160">
        <v>268.392</v>
      </c>
      <c r="J25" s="309">
        <f t="shared" si="5"/>
        <v>3.7759926204354063E-3</v>
      </c>
      <c r="K25" s="259">
        <f t="shared" si="6"/>
        <v>6.204936863347916E-3</v>
      </c>
      <c r="L25" s="64">
        <f t="shared" si="7"/>
        <v>0.73786244318108252</v>
      </c>
      <c r="N25" s="39">
        <f t="shared" si="0"/>
        <v>6.2593928585903615</v>
      </c>
      <c r="O25" s="173">
        <f t="shared" si="1"/>
        <v>7.9800196235839804</v>
      </c>
      <c r="P25" s="64">
        <f t="shared" si="8"/>
        <v>0.27488716619412035</v>
      </c>
    </row>
    <row r="26" spans="1:16" ht="20.100000000000001" customHeight="1" x14ac:dyDescent="0.25">
      <c r="A26" s="13" t="s">
        <v>186</v>
      </c>
      <c r="B26" s="24">
        <v>379.03999999999996</v>
      </c>
      <c r="C26" s="160">
        <v>461.87</v>
      </c>
      <c r="D26" s="309">
        <f t="shared" si="2"/>
        <v>4.5762899308582298E-3</v>
      </c>
      <c r="E26" s="259">
        <f t="shared" si="3"/>
        <v>5.5356871259887525E-3</v>
      </c>
      <c r="F26" s="64">
        <f t="shared" si="4"/>
        <v>0.21852574926129181</v>
      </c>
      <c r="H26" s="24">
        <v>224.62899999999999</v>
      </c>
      <c r="I26" s="160">
        <v>235.04400000000001</v>
      </c>
      <c r="J26" s="309">
        <f t="shared" si="5"/>
        <v>5.4921550805875812E-3</v>
      </c>
      <c r="K26" s="259">
        <f t="shared" si="6"/>
        <v>5.43396666111042E-3</v>
      </c>
      <c r="L26" s="64">
        <f t="shared" si="7"/>
        <v>4.6365340183146524E-2</v>
      </c>
      <c r="N26" s="39">
        <f t="shared" si="0"/>
        <v>5.9262610806247364</v>
      </c>
      <c r="O26" s="173">
        <f t="shared" si="1"/>
        <v>5.0889644272197812</v>
      </c>
      <c r="P26" s="64">
        <f t="shared" si="8"/>
        <v>-0.14128581950977578</v>
      </c>
    </row>
    <row r="27" spans="1:16" ht="20.100000000000001" customHeight="1" x14ac:dyDescent="0.25">
      <c r="A27" s="13" t="s">
        <v>189</v>
      </c>
      <c r="B27" s="24">
        <v>323.44</v>
      </c>
      <c r="C27" s="160">
        <v>351.65999999999997</v>
      </c>
      <c r="D27" s="309">
        <f t="shared" si="2"/>
        <v>3.9050105931742979E-3</v>
      </c>
      <c r="E27" s="259">
        <f t="shared" si="3"/>
        <v>4.2147784760326592E-3</v>
      </c>
      <c r="F27" s="64">
        <f t="shared" si="4"/>
        <v>8.7249567153104043E-2</v>
      </c>
      <c r="H27" s="24">
        <v>226.024</v>
      </c>
      <c r="I27" s="160">
        <v>211.46800000000002</v>
      </c>
      <c r="J27" s="309">
        <f t="shared" si="5"/>
        <v>5.5262626817317775E-3</v>
      </c>
      <c r="K27" s="259">
        <f t="shared" si="6"/>
        <v>4.8889146793438601E-3</v>
      </c>
      <c r="L27" s="64">
        <f t="shared" si="7"/>
        <v>-6.4400240682405338E-2</v>
      </c>
      <c r="N27" s="39">
        <f t="shared" ref="N27" si="9">(H27/B27)*10</f>
        <v>6.9881276279990114</v>
      </c>
      <c r="O27" s="173">
        <f t="shared" ref="O27" si="10">(I27/C27)*10</f>
        <v>6.0134220553944164</v>
      </c>
      <c r="P27" s="64">
        <f t="shared" ref="P27" si="11">(O27-N27)/N27</f>
        <v>-0.13948021909320699</v>
      </c>
    </row>
    <row r="28" spans="1:16" ht="20.100000000000001" customHeight="1" x14ac:dyDescent="0.25">
      <c r="A28" s="13" t="s">
        <v>211</v>
      </c>
      <c r="B28" s="24">
        <v>162.9</v>
      </c>
      <c r="C28" s="160">
        <v>279</v>
      </c>
      <c r="D28" s="309">
        <f t="shared" si="2"/>
        <v>1.9667518724588583E-3</v>
      </c>
      <c r="E28" s="259">
        <f t="shared" si="3"/>
        <v>3.3439208178726956E-3</v>
      </c>
      <c r="F28" s="64">
        <f t="shared" si="4"/>
        <v>0.71270718232044195</v>
      </c>
      <c r="H28" s="24">
        <v>122.574</v>
      </c>
      <c r="I28" s="160">
        <v>206.83499999999998</v>
      </c>
      <c r="J28" s="309">
        <f t="shared" si="5"/>
        <v>2.996921220536717E-3</v>
      </c>
      <c r="K28" s="259">
        <f t="shared" si="6"/>
        <v>4.7818046593436697E-3</v>
      </c>
      <c r="L28" s="64">
        <f t="shared" si="7"/>
        <v>0.68742963434333526</v>
      </c>
      <c r="N28" s="39">
        <f t="shared" si="0"/>
        <v>7.5244935543278082</v>
      </c>
      <c r="O28" s="173">
        <f t="shared" si="1"/>
        <v>7.4134408602150526</v>
      </c>
      <c r="P28" s="64">
        <f t="shared" si="8"/>
        <v>-1.4758826399536521E-2</v>
      </c>
    </row>
    <row r="29" spans="1:16" ht="20.100000000000001" customHeight="1" x14ac:dyDescent="0.25">
      <c r="A29" s="13" t="s">
        <v>125</v>
      </c>
      <c r="B29" s="24">
        <v>71.72</v>
      </c>
      <c r="C29" s="160">
        <v>224.24</v>
      </c>
      <c r="D29" s="309">
        <f t="shared" si="2"/>
        <v>8.6590205213474107E-4</v>
      </c>
      <c r="E29" s="259">
        <f t="shared" si="3"/>
        <v>2.6876014487447072E-3</v>
      </c>
      <c r="F29" s="64">
        <f>(C29-B29)/B29</f>
        <v>2.1266034578918016</v>
      </c>
      <c r="H29" s="24">
        <v>77.512</v>
      </c>
      <c r="I29" s="160">
        <v>192.666</v>
      </c>
      <c r="J29" s="309">
        <f t="shared" si="5"/>
        <v>1.895160128952649E-3</v>
      </c>
      <c r="K29" s="259">
        <f t="shared" si="6"/>
        <v>4.4542324872343057E-3</v>
      </c>
      <c r="L29" s="64">
        <f>(I29-H29)/H29</f>
        <v>1.4856280317886261</v>
      </c>
      <c r="N29" s="39">
        <f t="shared" si="0"/>
        <v>10.807585052983825</v>
      </c>
      <c r="O29" s="173">
        <f t="shared" si="1"/>
        <v>8.5919550481626832</v>
      </c>
      <c r="P29" s="64">
        <f>(O29-N29)/N29</f>
        <v>-0.20500694595130084</v>
      </c>
    </row>
    <row r="30" spans="1:16" ht="20.100000000000001" customHeight="1" x14ac:dyDescent="0.25">
      <c r="A30" s="13" t="s">
        <v>196</v>
      </c>
      <c r="B30" s="24">
        <v>142.01</v>
      </c>
      <c r="C30" s="160">
        <v>317.02</v>
      </c>
      <c r="D30" s="309">
        <f t="shared" si="2"/>
        <v>1.7145391860520715E-3</v>
      </c>
      <c r="E30" s="259">
        <f t="shared" si="3"/>
        <v>3.7996049379283221E-3</v>
      </c>
      <c r="F30" s="64">
        <f t="shared" si="4"/>
        <v>1.2323780015491868</v>
      </c>
      <c r="H30" s="24">
        <v>110.46300000000001</v>
      </c>
      <c r="I30" s="160">
        <v>191.04400000000001</v>
      </c>
      <c r="J30" s="309">
        <f t="shared" si="5"/>
        <v>2.7008085628611894E-3</v>
      </c>
      <c r="K30" s="259">
        <f t="shared" si="6"/>
        <v>4.4167335767140575E-3</v>
      </c>
      <c r="L30" s="64">
        <f t="shared" si="7"/>
        <v>0.72948408064238701</v>
      </c>
      <c r="N30" s="39">
        <f t="shared" si="0"/>
        <v>7.7785367227660025</v>
      </c>
      <c r="O30" s="173">
        <f t="shared" si="1"/>
        <v>6.0262444009841651</v>
      </c>
      <c r="P30" s="64">
        <f t="shared" si="8"/>
        <v>-0.22527274527782037</v>
      </c>
    </row>
    <row r="31" spans="1:16" ht="20.100000000000001" customHeight="1" x14ac:dyDescent="0.25">
      <c r="A31" s="13" t="s">
        <v>134</v>
      </c>
      <c r="B31" s="24">
        <v>128.80000000000001</v>
      </c>
      <c r="C31" s="160">
        <v>248.87</v>
      </c>
      <c r="D31" s="309">
        <f t="shared" si="2"/>
        <v>1.5550499765052239E-3</v>
      </c>
      <c r="E31" s="259">
        <f t="shared" si="3"/>
        <v>2.9828013403009955E-3</v>
      </c>
      <c r="F31" s="64">
        <f t="shared" si="4"/>
        <v>0.93222049689440978</v>
      </c>
      <c r="H31" s="24">
        <v>91.92</v>
      </c>
      <c r="I31" s="160">
        <v>133.423</v>
      </c>
      <c r="J31" s="309">
        <f t="shared" si="5"/>
        <v>2.2474341915229581E-3</v>
      </c>
      <c r="K31" s="259">
        <f t="shared" si="6"/>
        <v>3.0845974958958132E-3</v>
      </c>
      <c r="L31" s="64">
        <f t="shared" si="7"/>
        <v>0.45151218450826808</v>
      </c>
      <c r="N31" s="39">
        <f t="shared" si="0"/>
        <v>7.1366459627329188</v>
      </c>
      <c r="O31" s="173">
        <f t="shared" si="1"/>
        <v>5.3611524088881746</v>
      </c>
      <c r="P31" s="64">
        <f t="shared" si="8"/>
        <v>-0.24878543269713127</v>
      </c>
    </row>
    <row r="32" spans="1:16" ht="20.100000000000001" customHeight="1" thickBot="1" x14ac:dyDescent="0.3">
      <c r="A32" s="13" t="s">
        <v>17</v>
      </c>
      <c r="B32" s="24">
        <f>B33-SUM(B7:B31)</f>
        <v>4305.7499999999854</v>
      </c>
      <c r="C32" s="160">
        <f>C33-SUM(C7:C31)</f>
        <v>2435.4599999999482</v>
      </c>
      <c r="D32" s="309">
        <f t="shared" si="2"/>
        <v>5.1984910220010443E-2</v>
      </c>
      <c r="E32" s="259">
        <f t="shared" si="3"/>
        <v>2.9189911810380151E-2</v>
      </c>
      <c r="F32" s="64">
        <f t="shared" si="4"/>
        <v>-0.43437031875980808</v>
      </c>
      <c r="H32" s="24">
        <f>H33-SUM(H7:H31)</f>
        <v>2781.2910000000047</v>
      </c>
      <c r="I32" s="160">
        <f>I33-SUM(I7:I31)</f>
        <v>1573.8689999999769</v>
      </c>
      <c r="J32" s="309">
        <f t="shared" si="5"/>
        <v>6.8002268167701149E-2</v>
      </c>
      <c r="K32" s="259">
        <f t="shared" si="6"/>
        <v>3.6386173120586229E-2</v>
      </c>
      <c r="L32" s="64">
        <f t="shared" si="7"/>
        <v>-0.43412285877314732</v>
      </c>
      <c r="N32" s="39">
        <f t="shared" si="0"/>
        <v>6.4594809266678608</v>
      </c>
      <c r="O32" s="173">
        <f t="shared" si="1"/>
        <v>6.4623069153261001</v>
      </c>
      <c r="P32" s="64">
        <f t="shared" si="8"/>
        <v>4.3749469815326889E-4</v>
      </c>
    </row>
    <row r="33" spans="1:16" ht="26.25" customHeight="1" thickBot="1" x14ac:dyDescent="0.3">
      <c r="A33" s="17" t="s">
        <v>18</v>
      </c>
      <c r="B33" s="22">
        <v>82826.919999999969</v>
      </c>
      <c r="C33" s="165">
        <v>83434.989999999947</v>
      </c>
      <c r="D33" s="305">
        <f>SUM(D7:D32)</f>
        <v>1.0000000000000004</v>
      </c>
      <c r="E33" s="306">
        <f>SUM(E7:E32)</f>
        <v>0.99999999999999989</v>
      </c>
      <c r="F33" s="69">
        <f t="shared" si="4"/>
        <v>7.3414537206016846E-3</v>
      </c>
      <c r="G33" s="2"/>
      <c r="H33" s="22">
        <v>40899.974000000002</v>
      </c>
      <c r="I33" s="165">
        <v>43254.589999999975</v>
      </c>
      <c r="J33" s="305">
        <f>SUM(J7:J32)</f>
        <v>0.99999999999999989</v>
      </c>
      <c r="K33" s="306">
        <f>SUM(K7:K32)</f>
        <v>0.99999999999999978</v>
      </c>
      <c r="L33" s="69">
        <f t="shared" si="7"/>
        <v>5.7570109946768491E-2</v>
      </c>
      <c r="N33" s="34">
        <f t="shared" si="0"/>
        <v>4.938004938491015</v>
      </c>
      <c r="O33" s="166">
        <f t="shared" si="1"/>
        <v>5.1842266655751974</v>
      </c>
      <c r="P33" s="69">
        <f t="shared" si="8"/>
        <v>4.9862592312316385E-2</v>
      </c>
    </row>
    <row r="35" spans="1:16" ht="15.75" thickBot="1" x14ac:dyDescent="0.3"/>
    <row r="36" spans="1:16" x14ac:dyDescent="0.25">
      <c r="A36" s="462" t="s">
        <v>2</v>
      </c>
      <c r="B36" s="455" t="s">
        <v>1</v>
      </c>
      <c r="C36" s="446"/>
      <c r="D36" s="455" t="s">
        <v>105</v>
      </c>
      <c r="E36" s="446"/>
      <c r="F36" s="148" t="s">
        <v>0</v>
      </c>
      <c r="H36" s="465" t="s">
        <v>19</v>
      </c>
      <c r="I36" s="466"/>
      <c r="J36" s="455" t="s">
        <v>105</v>
      </c>
      <c r="K36" s="451"/>
      <c r="L36" s="148" t="s">
        <v>0</v>
      </c>
      <c r="N36" s="445" t="s">
        <v>22</v>
      </c>
      <c r="O36" s="446"/>
      <c r="P36" s="148" t="s">
        <v>0</v>
      </c>
    </row>
    <row r="37" spans="1:16" x14ac:dyDescent="0.25">
      <c r="A37" s="463"/>
      <c r="B37" s="456" t="str">
        <f>B5</f>
        <v>jan-fev</v>
      </c>
      <c r="C37" s="448"/>
      <c r="D37" s="456" t="str">
        <f>B5</f>
        <v>jan-fev</v>
      </c>
      <c r="E37" s="448"/>
      <c r="F37" s="149" t="str">
        <f>F5</f>
        <v>2022/2021</v>
      </c>
      <c r="H37" s="443" t="str">
        <f>B5</f>
        <v>jan-fev</v>
      </c>
      <c r="I37" s="448"/>
      <c r="J37" s="456" t="str">
        <f>B5</f>
        <v>jan-fev</v>
      </c>
      <c r="K37" s="444"/>
      <c r="L37" s="149" t="str">
        <f>L5</f>
        <v>2022/2021</v>
      </c>
      <c r="N37" s="443" t="str">
        <f>B5</f>
        <v>jan-fev</v>
      </c>
      <c r="O37" s="444"/>
      <c r="P37" s="149" t="str">
        <f>P5</f>
        <v>2022/2021</v>
      </c>
    </row>
    <row r="38" spans="1:16" ht="19.5" customHeight="1" thickBot="1" x14ac:dyDescent="0.3">
      <c r="A38" s="464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181</v>
      </c>
      <c r="B39" s="45">
        <v>26446.9</v>
      </c>
      <c r="C39" s="167">
        <v>25781.599999999999</v>
      </c>
      <c r="D39" s="309">
        <f t="shared" ref="D39:D61" si="12">B39/$B$62</f>
        <v>0.40804156741505687</v>
      </c>
      <c r="E39" s="308">
        <f t="shared" ref="E39:E61" si="13">C39/$C$62</f>
        <v>0.40300355005648408</v>
      </c>
      <c r="F39" s="64">
        <f>(C39-B39)/B39</f>
        <v>-2.5156067440796574E-2</v>
      </c>
      <c r="H39" s="45">
        <v>10371.383</v>
      </c>
      <c r="I39" s="167">
        <v>10330.737999999999</v>
      </c>
      <c r="J39" s="309">
        <f t="shared" ref="J39:J61" si="14">H39/$H$62</f>
        <v>0.36958810924551211</v>
      </c>
      <c r="K39" s="308">
        <f t="shared" ref="K39:K61" si="15">I39/$I$62</f>
        <v>0.36879658312420283</v>
      </c>
      <c r="L39" s="64">
        <f>(I39-H39)/H39</f>
        <v>-3.9189566135972836E-3</v>
      </c>
      <c r="N39" s="39">
        <f t="shared" ref="N39:N62" si="16">(H39/B39)*10</f>
        <v>3.9215874072197492</v>
      </c>
      <c r="O39" s="172">
        <f t="shared" ref="O39:O62" si="17">(I39/C39)*10</f>
        <v>4.0070197350048096</v>
      </c>
      <c r="P39" s="73">
        <f t="shared" si="8"/>
        <v>2.1785139259621535E-2</v>
      </c>
    </row>
    <row r="40" spans="1:16" ht="20.100000000000001" customHeight="1" x14ac:dyDescent="0.25">
      <c r="A40" s="44" t="s">
        <v>183</v>
      </c>
      <c r="B40" s="24">
        <v>13517.189999999999</v>
      </c>
      <c r="C40" s="160">
        <v>13028.509999999998</v>
      </c>
      <c r="D40" s="309">
        <f t="shared" si="12"/>
        <v>0.20855281317081137</v>
      </c>
      <c r="E40" s="259">
        <f t="shared" si="13"/>
        <v>0.20365438071905556</v>
      </c>
      <c r="F40" s="64">
        <f t="shared" ref="F40:F62" si="18">(C40-B40)/B40</f>
        <v>-3.6152484355106373E-2</v>
      </c>
      <c r="H40" s="24">
        <v>5626.7280000000001</v>
      </c>
      <c r="I40" s="160">
        <v>5298.3690000000006</v>
      </c>
      <c r="J40" s="309">
        <f t="shared" si="14"/>
        <v>0.20051055512642643</v>
      </c>
      <c r="K40" s="259">
        <f t="shared" si="15"/>
        <v>0.18914625299094795</v>
      </c>
      <c r="L40" s="64">
        <f t="shared" ref="L40:L62" si="19">(I40-H40)/H40</f>
        <v>-5.8357006061071276E-2</v>
      </c>
      <c r="N40" s="39">
        <f t="shared" si="16"/>
        <v>4.1626462304665397</v>
      </c>
      <c r="O40" s="173">
        <f t="shared" si="17"/>
        <v>4.0667497664736807</v>
      </c>
      <c r="P40" s="64">
        <f t="shared" si="8"/>
        <v>-2.3037380234474346E-2</v>
      </c>
    </row>
    <row r="41" spans="1:16" ht="20.100000000000001" customHeight="1" x14ac:dyDescent="0.25">
      <c r="A41" s="44" t="s">
        <v>184</v>
      </c>
      <c r="B41" s="24">
        <v>10956.59</v>
      </c>
      <c r="C41" s="160">
        <v>10447.119999999999</v>
      </c>
      <c r="D41" s="309">
        <f t="shared" si="12"/>
        <v>0.16904605670699166</v>
      </c>
      <c r="E41" s="259">
        <f t="shared" si="13"/>
        <v>0.16330353616013341</v>
      </c>
      <c r="F41" s="64">
        <f t="shared" si="18"/>
        <v>-4.6498956335867377E-2</v>
      </c>
      <c r="H41" s="24">
        <v>4688.4310000000005</v>
      </c>
      <c r="I41" s="160">
        <v>4377.6980000000003</v>
      </c>
      <c r="J41" s="309">
        <f t="shared" si="14"/>
        <v>0.16707399086679625</v>
      </c>
      <c r="K41" s="259">
        <f t="shared" si="15"/>
        <v>0.15627925752735736</v>
      </c>
      <c r="L41" s="64">
        <f t="shared" si="19"/>
        <v>-6.6276543261487728E-2</v>
      </c>
      <c r="N41" s="39">
        <f t="shared" si="16"/>
        <v>4.2790968722932963</v>
      </c>
      <c r="O41" s="173">
        <f t="shared" si="17"/>
        <v>4.1903395385522524</v>
      </c>
      <c r="P41" s="64">
        <f t="shared" si="8"/>
        <v>-2.0742071607618495E-2</v>
      </c>
    </row>
    <row r="42" spans="1:16" ht="20.100000000000001" customHeight="1" x14ac:dyDescent="0.25">
      <c r="A42" s="44" t="s">
        <v>182</v>
      </c>
      <c r="B42" s="24">
        <v>5003.62</v>
      </c>
      <c r="C42" s="160">
        <v>4938.2700000000004</v>
      </c>
      <c r="D42" s="309">
        <f t="shared" si="12"/>
        <v>7.7199405130632573E-2</v>
      </c>
      <c r="E42" s="259">
        <f t="shared" si="13"/>
        <v>7.719227437930283E-2</v>
      </c>
      <c r="F42" s="64">
        <f t="shared" si="18"/>
        <v>-1.306054416602369E-2</v>
      </c>
      <c r="H42" s="24">
        <v>2508.7550000000001</v>
      </c>
      <c r="I42" s="160">
        <v>2653.154</v>
      </c>
      <c r="J42" s="309">
        <f t="shared" si="14"/>
        <v>8.9400422008349786E-2</v>
      </c>
      <c r="K42" s="259">
        <f t="shared" si="15"/>
        <v>9.4714833509698074E-2</v>
      </c>
      <c r="L42" s="64">
        <f t="shared" si="19"/>
        <v>5.7558031772731846E-2</v>
      </c>
      <c r="N42" s="39">
        <f t="shared" si="16"/>
        <v>5.0138799509155376</v>
      </c>
      <c r="O42" s="173">
        <f t="shared" si="17"/>
        <v>5.3726385961075431</v>
      </c>
      <c r="P42" s="64">
        <f t="shared" si="8"/>
        <v>7.1553098339838778E-2</v>
      </c>
    </row>
    <row r="43" spans="1:16" ht="20.100000000000001" customHeight="1" x14ac:dyDescent="0.25">
      <c r="A43" s="44" t="s">
        <v>188</v>
      </c>
      <c r="B43" s="24">
        <v>1728.71</v>
      </c>
      <c r="C43" s="160">
        <v>2581.46</v>
      </c>
      <c r="D43" s="309">
        <f t="shared" si="12"/>
        <v>2.6671766369823414E-2</v>
      </c>
      <c r="E43" s="259">
        <f t="shared" si="13"/>
        <v>4.03519387597671E-2</v>
      </c>
      <c r="F43" s="64">
        <f t="shared" si="18"/>
        <v>0.49328690179382312</v>
      </c>
      <c r="H43" s="24">
        <v>1437.3810000000001</v>
      </c>
      <c r="I43" s="160">
        <v>1649.5830000000001</v>
      </c>
      <c r="J43" s="309">
        <f t="shared" si="14"/>
        <v>5.1221609119576773E-2</v>
      </c>
      <c r="K43" s="259">
        <f t="shared" si="15"/>
        <v>5.8888394418653525E-2</v>
      </c>
      <c r="L43" s="64">
        <f t="shared" si="19"/>
        <v>0.14763100388832187</v>
      </c>
      <c r="N43" s="39">
        <f t="shared" si="16"/>
        <v>8.3147607175292553</v>
      </c>
      <c r="O43" s="173">
        <f t="shared" si="17"/>
        <v>6.3901164457322599</v>
      </c>
      <c r="P43" s="64">
        <f t="shared" si="8"/>
        <v>-0.23147320015348638</v>
      </c>
    </row>
    <row r="44" spans="1:16" ht="20.100000000000001" customHeight="1" x14ac:dyDescent="0.25">
      <c r="A44" s="44" t="s">
        <v>187</v>
      </c>
      <c r="B44" s="24">
        <v>1633.67</v>
      </c>
      <c r="C44" s="160">
        <v>2191.25</v>
      </c>
      <c r="D44" s="309">
        <f t="shared" si="12"/>
        <v>2.5205421710633606E-2</v>
      </c>
      <c r="E44" s="259">
        <f t="shared" si="13"/>
        <v>3.4252394306841731E-2</v>
      </c>
      <c r="F44" s="64">
        <f t="shared" si="18"/>
        <v>0.34130515954874602</v>
      </c>
      <c r="H44" s="24">
        <v>719.74</v>
      </c>
      <c r="I44" s="160">
        <v>1069.248</v>
      </c>
      <c r="J44" s="309">
        <f t="shared" si="14"/>
        <v>2.5648203884512309E-2</v>
      </c>
      <c r="K44" s="259">
        <f t="shared" si="15"/>
        <v>3.8171039562941933E-2</v>
      </c>
      <c r="L44" s="64">
        <f t="shared" si="19"/>
        <v>0.48560313446522357</v>
      </c>
      <c r="N44" s="39">
        <f t="shared" si="16"/>
        <v>4.4056633224580235</v>
      </c>
      <c r="O44" s="173">
        <f t="shared" si="17"/>
        <v>4.8796257843696527</v>
      </c>
      <c r="P44" s="64">
        <f t="shared" si="8"/>
        <v>0.10758027275838099</v>
      </c>
    </row>
    <row r="45" spans="1:16" ht="20.100000000000001" customHeight="1" x14ac:dyDescent="0.25">
      <c r="A45" s="44" t="s">
        <v>191</v>
      </c>
      <c r="B45" s="24">
        <v>844.29</v>
      </c>
      <c r="C45" s="160">
        <v>1297.42</v>
      </c>
      <c r="D45" s="309">
        <f t="shared" si="12"/>
        <v>1.3026306105927664E-2</v>
      </c>
      <c r="E45" s="259">
        <f t="shared" si="13"/>
        <v>2.028054371777871E-2</v>
      </c>
      <c r="F45" s="64">
        <f t="shared" si="18"/>
        <v>0.53669947529877193</v>
      </c>
      <c r="H45" s="24">
        <v>394.28800000000001</v>
      </c>
      <c r="I45" s="160">
        <v>637.75199999999995</v>
      </c>
      <c r="J45" s="309">
        <f t="shared" si="14"/>
        <v>1.405060023510794E-2</v>
      </c>
      <c r="K45" s="259">
        <f t="shared" si="15"/>
        <v>2.2767081933606929E-2</v>
      </c>
      <c r="L45" s="64">
        <f t="shared" si="19"/>
        <v>0.61747757984011675</v>
      </c>
      <c r="N45" s="39">
        <f t="shared" si="16"/>
        <v>4.6700541283208379</v>
      </c>
      <c r="O45" s="173">
        <f t="shared" si="17"/>
        <v>4.9155400718348723</v>
      </c>
      <c r="P45" s="64">
        <f t="shared" si="8"/>
        <v>5.2565973919942811E-2</v>
      </c>
    </row>
    <row r="46" spans="1:16" ht="20.100000000000001" customHeight="1" x14ac:dyDescent="0.25">
      <c r="A46" s="44" t="s">
        <v>185</v>
      </c>
      <c r="B46" s="24">
        <v>1236.98</v>
      </c>
      <c r="C46" s="160">
        <v>886.29</v>
      </c>
      <c r="D46" s="309">
        <f t="shared" si="12"/>
        <v>1.9085006487001389E-2</v>
      </c>
      <c r="E46" s="259">
        <f t="shared" si="13"/>
        <v>1.3853989526622137E-2</v>
      </c>
      <c r="F46" s="64">
        <f t="shared" si="18"/>
        <v>-0.28350498795453449</v>
      </c>
      <c r="H46" s="24">
        <v>411.971</v>
      </c>
      <c r="I46" s="160">
        <v>314.61099999999999</v>
      </c>
      <c r="J46" s="309">
        <f t="shared" si="14"/>
        <v>1.4680740548679273E-2</v>
      </c>
      <c r="K46" s="259">
        <f t="shared" si="15"/>
        <v>1.1231284910457372E-2</v>
      </c>
      <c r="L46" s="64">
        <f t="shared" si="19"/>
        <v>-0.2363273143012494</v>
      </c>
      <c r="N46" s="39">
        <f t="shared" si="16"/>
        <v>3.3304580510598392</v>
      </c>
      <c r="O46" s="173">
        <f t="shared" si="17"/>
        <v>3.549752338399395</v>
      </c>
      <c r="P46" s="64">
        <f t="shared" si="8"/>
        <v>6.5845083161990461E-2</v>
      </c>
    </row>
    <row r="47" spans="1:16" ht="20.100000000000001" customHeight="1" x14ac:dyDescent="0.25">
      <c r="A47" s="44" t="s">
        <v>193</v>
      </c>
      <c r="B47" s="24">
        <v>316.52999999999997</v>
      </c>
      <c r="C47" s="160">
        <v>462.15</v>
      </c>
      <c r="D47" s="309">
        <f t="shared" si="12"/>
        <v>4.883649778760003E-3</v>
      </c>
      <c r="E47" s="259">
        <f t="shared" si="13"/>
        <v>7.2240702927127915E-3</v>
      </c>
      <c r="F47" s="64">
        <f t="shared" si="18"/>
        <v>0.46005117998294004</v>
      </c>
      <c r="H47" s="24">
        <v>147.44399999999999</v>
      </c>
      <c r="I47" s="160">
        <v>304.81400000000002</v>
      </c>
      <c r="J47" s="309">
        <f t="shared" si="14"/>
        <v>5.2542220434435103E-3</v>
      </c>
      <c r="K47" s="259">
        <f t="shared" si="15"/>
        <v>1.0881542217837754E-2</v>
      </c>
      <c r="L47" s="64">
        <f t="shared" si="19"/>
        <v>1.0673204742139391</v>
      </c>
      <c r="N47" s="39">
        <f t="shared" si="16"/>
        <v>4.6581366695099993</v>
      </c>
      <c r="O47" s="173">
        <f t="shared" si="17"/>
        <v>6.5955642107540848</v>
      </c>
      <c r="P47" s="64">
        <f t="shared" si="8"/>
        <v>0.41592329266025768</v>
      </c>
    </row>
    <row r="48" spans="1:16" ht="20.100000000000001" customHeight="1" x14ac:dyDescent="0.25">
      <c r="A48" s="44" t="s">
        <v>186</v>
      </c>
      <c r="B48" s="24">
        <v>379.03999999999996</v>
      </c>
      <c r="C48" s="160">
        <v>461.87</v>
      </c>
      <c r="D48" s="309">
        <f t="shared" si="12"/>
        <v>5.8480984808428633E-3</v>
      </c>
      <c r="E48" s="259">
        <f t="shared" si="13"/>
        <v>7.2196934893330247E-3</v>
      </c>
      <c r="F48" s="64">
        <f t="shared" si="18"/>
        <v>0.21852574926129181</v>
      </c>
      <c r="H48" s="24">
        <v>224.62899999999999</v>
      </c>
      <c r="I48" s="160">
        <v>235.04400000000001</v>
      </c>
      <c r="J48" s="309">
        <f t="shared" si="14"/>
        <v>8.0047383643734055E-3</v>
      </c>
      <c r="K48" s="259">
        <f t="shared" si="15"/>
        <v>8.3908259103894732E-3</v>
      </c>
      <c r="L48" s="64">
        <f t="shared" si="19"/>
        <v>4.6365340183146524E-2</v>
      </c>
      <c r="N48" s="39">
        <f t="shared" si="16"/>
        <v>5.9262610806247364</v>
      </c>
      <c r="O48" s="173">
        <f t="shared" si="17"/>
        <v>5.0889644272197812</v>
      </c>
      <c r="P48" s="64">
        <f t="shared" si="8"/>
        <v>-0.14128581950977578</v>
      </c>
    </row>
    <row r="49" spans="1:16" ht="20.100000000000001" customHeight="1" x14ac:dyDescent="0.25">
      <c r="A49" s="44" t="s">
        <v>189</v>
      </c>
      <c r="B49" s="24">
        <v>323.44</v>
      </c>
      <c r="C49" s="160">
        <v>351.65999999999997</v>
      </c>
      <c r="D49" s="309">
        <f t="shared" si="12"/>
        <v>4.9902621692798016E-3</v>
      </c>
      <c r="E49" s="259">
        <f t="shared" si="13"/>
        <v>5.4969524161752248E-3</v>
      </c>
      <c r="F49" s="64">
        <f t="shared" si="18"/>
        <v>8.7249567153104043E-2</v>
      </c>
      <c r="H49" s="24">
        <v>226.024</v>
      </c>
      <c r="I49" s="160">
        <v>211.46800000000002</v>
      </c>
      <c r="J49" s="309">
        <f t="shared" si="14"/>
        <v>8.0544497107191623E-3</v>
      </c>
      <c r="K49" s="259">
        <f t="shared" si="15"/>
        <v>7.5491872739497342E-3</v>
      </c>
      <c r="L49" s="64">
        <f t="shared" si="19"/>
        <v>-6.4400240682405338E-2</v>
      </c>
      <c r="N49" s="39">
        <f t="shared" si="16"/>
        <v>6.9881276279990114</v>
      </c>
      <c r="O49" s="173">
        <f t="shared" si="17"/>
        <v>6.0134220553944164</v>
      </c>
      <c r="P49" s="64">
        <f t="shared" si="8"/>
        <v>-0.13948021909320699</v>
      </c>
    </row>
    <row r="50" spans="1:16" ht="20.100000000000001" customHeight="1" x14ac:dyDescent="0.25">
      <c r="A50" s="44" t="s">
        <v>196</v>
      </c>
      <c r="B50" s="24">
        <v>142.01</v>
      </c>
      <c r="C50" s="160">
        <v>317.02</v>
      </c>
      <c r="D50" s="309">
        <f t="shared" si="12"/>
        <v>2.1910311979329226E-3</v>
      </c>
      <c r="E50" s="259">
        <f t="shared" si="13"/>
        <v>4.9554793123354089E-3</v>
      </c>
      <c r="F50" s="64">
        <f t="shared" si="18"/>
        <v>1.2323780015491868</v>
      </c>
      <c r="H50" s="24">
        <v>110.46300000000001</v>
      </c>
      <c r="I50" s="160">
        <v>191.04400000000001</v>
      </c>
      <c r="J50" s="309">
        <f t="shared" si="14"/>
        <v>3.9363902877356865E-3</v>
      </c>
      <c r="K50" s="259">
        <f t="shared" si="15"/>
        <v>6.8200717534778457E-3</v>
      </c>
      <c r="L50" s="64">
        <f t="shared" si="19"/>
        <v>0.72948408064238701</v>
      </c>
      <c r="N50" s="39">
        <f t="shared" si="16"/>
        <v>7.7785367227660025</v>
      </c>
      <c r="O50" s="173">
        <f t="shared" si="17"/>
        <v>6.0262444009841651</v>
      </c>
      <c r="P50" s="64">
        <f t="shared" si="8"/>
        <v>-0.22527274527782037</v>
      </c>
    </row>
    <row r="51" spans="1:16" ht="20.100000000000001" customHeight="1" x14ac:dyDescent="0.25">
      <c r="A51" s="44" t="s">
        <v>198</v>
      </c>
      <c r="B51" s="24">
        <v>277.79000000000002</v>
      </c>
      <c r="C51" s="160">
        <v>304.99</v>
      </c>
      <c r="D51" s="309">
        <f t="shared" si="12"/>
        <v>4.2859415285809921E-3</v>
      </c>
      <c r="E51" s="259">
        <f t="shared" si="13"/>
        <v>4.7674330814118241E-3</v>
      </c>
      <c r="F51" s="64">
        <f t="shared" si="18"/>
        <v>9.7915691709564726E-2</v>
      </c>
      <c r="H51" s="24">
        <v>153.35399999999998</v>
      </c>
      <c r="I51" s="160">
        <v>123.52800000000001</v>
      </c>
      <c r="J51" s="309">
        <f t="shared" si="14"/>
        <v>5.4648271021556392E-3</v>
      </c>
      <c r="K51" s="259">
        <f t="shared" si="15"/>
        <v>4.409820897613174E-3</v>
      </c>
      <c r="L51" s="64">
        <f t="shared" si="19"/>
        <v>-0.19449117727610615</v>
      </c>
      <c r="N51" s="39">
        <f t="shared" si="16"/>
        <v>5.5205010979516889</v>
      </c>
      <c r="O51" s="173">
        <f t="shared" si="17"/>
        <v>4.0502311551198398</v>
      </c>
      <c r="P51" s="64">
        <f t="shared" si="8"/>
        <v>-0.26632907352873708</v>
      </c>
    </row>
    <row r="52" spans="1:16" ht="20.100000000000001" customHeight="1" x14ac:dyDescent="0.25">
      <c r="A52" s="44" t="s">
        <v>190</v>
      </c>
      <c r="B52" s="24">
        <v>314.43</v>
      </c>
      <c r="C52" s="160">
        <v>165.44</v>
      </c>
      <c r="D52" s="309">
        <f t="shared" si="12"/>
        <v>4.8512494864167942E-3</v>
      </c>
      <c r="E52" s="259">
        <f t="shared" si="13"/>
        <v>2.5860655398169518E-3</v>
      </c>
      <c r="F52" s="64">
        <f t="shared" si="18"/>
        <v>-0.47384155455904337</v>
      </c>
      <c r="H52" s="24">
        <v>213.78100000000001</v>
      </c>
      <c r="I52" s="160">
        <v>123.502</v>
      </c>
      <c r="J52" s="309">
        <f t="shared" si="14"/>
        <v>7.6181658302094165E-3</v>
      </c>
      <c r="K52" s="259">
        <f t="shared" si="15"/>
        <v>4.4088927247022715E-3</v>
      </c>
      <c r="L52" s="64">
        <f t="shared" si="19"/>
        <v>-0.42229664937482753</v>
      </c>
      <c r="N52" s="39">
        <f t="shared" si="16"/>
        <v>6.799001367553986</v>
      </c>
      <c r="O52" s="173">
        <f t="shared" si="17"/>
        <v>7.465062862669245</v>
      </c>
      <c r="P52" s="64">
        <f t="shared" si="8"/>
        <v>9.7964606727955678E-2</v>
      </c>
    </row>
    <row r="53" spans="1:16" ht="20.100000000000001" customHeight="1" x14ac:dyDescent="0.25">
      <c r="A53" s="44" t="s">
        <v>200</v>
      </c>
      <c r="B53" s="24">
        <v>306.07</v>
      </c>
      <c r="C53" s="160">
        <v>182.01999999999998</v>
      </c>
      <c r="D53" s="309">
        <f t="shared" si="12"/>
        <v>4.722265465469542E-3</v>
      </c>
      <c r="E53" s="259">
        <f t="shared" si="13"/>
        <v>2.8452348256617598E-3</v>
      </c>
      <c r="F53" s="64">
        <f t="shared" si="18"/>
        <v>-0.40529944130427686</v>
      </c>
      <c r="H53" s="24">
        <v>152.49599999999998</v>
      </c>
      <c r="I53" s="160">
        <v>95.358999999999995</v>
      </c>
      <c r="J53" s="309">
        <f t="shared" si="14"/>
        <v>5.4342519514999701E-3</v>
      </c>
      <c r="K53" s="259">
        <f t="shared" si="15"/>
        <v>3.4042169465667267E-3</v>
      </c>
      <c r="L53" s="64">
        <f t="shared" si="19"/>
        <v>-0.37467868009652711</v>
      </c>
      <c r="N53" s="39">
        <f t="shared" si="16"/>
        <v>4.9823896494266009</v>
      </c>
      <c r="O53" s="173">
        <f t="shared" si="17"/>
        <v>5.2389297879353922</v>
      </c>
      <c r="P53" s="64">
        <f t="shared" si="8"/>
        <v>5.1489376897351911E-2</v>
      </c>
    </row>
    <row r="54" spans="1:16" ht="20.100000000000001" customHeight="1" x14ac:dyDescent="0.25">
      <c r="A54" s="44" t="s">
        <v>199</v>
      </c>
      <c r="B54" s="24">
        <v>52.95</v>
      </c>
      <c r="C54" s="160">
        <v>129.63</v>
      </c>
      <c r="D54" s="309">
        <f t="shared" si="12"/>
        <v>8.1695022836806056E-4</v>
      </c>
      <c r="E54" s="259">
        <f t="shared" si="13"/>
        <v>2.0263036504259641E-3</v>
      </c>
      <c r="F54" s="64">
        <f t="shared" si="18"/>
        <v>1.4481586402266287</v>
      </c>
      <c r="H54" s="24">
        <v>27.236000000000001</v>
      </c>
      <c r="I54" s="160">
        <v>82.197999999999993</v>
      </c>
      <c r="J54" s="309">
        <f t="shared" si="14"/>
        <v>9.7056503876202132E-4</v>
      </c>
      <c r="K54" s="259">
        <f t="shared" si="15"/>
        <v>2.9343829588595917E-3</v>
      </c>
      <c r="L54" s="64">
        <f t="shared" si="19"/>
        <v>2.0179908944044644</v>
      </c>
      <c r="N54" s="39">
        <f t="shared" si="16"/>
        <v>5.1437204910292724</v>
      </c>
      <c r="O54" s="173">
        <f t="shared" si="17"/>
        <v>6.3409704543701304</v>
      </c>
      <c r="P54" s="64">
        <f t="shared" si="8"/>
        <v>0.23275952988286985</v>
      </c>
    </row>
    <row r="55" spans="1:16" ht="20.100000000000001" customHeight="1" x14ac:dyDescent="0.25">
      <c r="A55" s="44" t="s">
        <v>131</v>
      </c>
      <c r="B55" s="24">
        <v>83.44</v>
      </c>
      <c r="C55" s="160">
        <v>105.9</v>
      </c>
      <c r="D55" s="309">
        <f t="shared" si="12"/>
        <v>1.2873716157701788E-3</v>
      </c>
      <c r="E55" s="259">
        <f t="shared" si="13"/>
        <v>1.6553695639906626E-3</v>
      </c>
      <c r="F55" s="64">
        <f t="shared" si="18"/>
        <v>0.26917545541706628</v>
      </c>
      <c r="H55" s="24">
        <v>35.918999999999997</v>
      </c>
      <c r="I55" s="160">
        <v>65.853999999999999</v>
      </c>
      <c r="J55" s="309">
        <f t="shared" si="14"/>
        <v>1.2799869888123455E-3</v>
      </c>
      <c r="K55" s="259">
        <f t="shared" si="15"/>
        <v>2.3509191874831453E-3</v>
      </c>
      <c r="L55" s="64">
        <f t="shared" si="19"/>
        <v>0.83340293438013324</v>
      </c>
      <c r="N55" s="39">
        <f t="shared" si="16"/>
        <v>4.3047698945349948</v>
      </c>
      <c r="O55" s="173">
        <f t="shared" si="17"/>
        <v>6.2185080264400376</v>
      </c>
      <c r="P55" s="64">
        <f t="shared" si="8"/>
        <v>0.44456223649365734</v>
      </c>
    </row>
    <row r="56" spans="1:16" ht="20.100000000000001" customHeight="1" x14ac:dyDescent="0.25">
      <c r="A56" s="44" t="s">
        <v>201</v>
      </c>
      <c r="B56" s="24">
        <v>28.82</v>
      </c>
      <c r="C56" s="160">
        <v>82.91</v>
      </c>
      <c r="D56" s="309">
        <f t="shared" si="12"/>
        <v>4.4465544063394721E-4</v>
      </c>
      <c r="E56" s="259">
        <f t="shared" si="13"/>
        <v>1.2960027436304611E-3</v>
      </c>
      <c r="F56" s="64">
        <f t="shared" si="18"/>
        <v>1.8768216516308118</v>
      </c>
      <c r="H56" s="24">
        <v>26.362000000000002</v>
      </c>
      <c r="I56" s="160">
        <v>55.014000000000003</v>
      </c>
      <c r="J56" s="309">
        <f t="shared" si="14"/>
        <v>9.3941972212675893E-4</v>
      </c>
      <c r="K56" s="259">
        <f t="shared" si="15"/>
        <v>1.9639424815530988E-3</v>
      </c>
      <c r="L56" s="64">
        <f t="shared" si="19"/>
        <v>1.0868674607389424</v>
      </c>
      <c r="N56" s="39">
        <f t="shared" ref="N56" si="20">(H56/B56)*10</f>
        <v>9.1471200555170036</v>
      </c>
      <c r="O56" s="173">
        <f t="shared" ref="O56" si="21">(I56/C56)*10</f>
        <v>6.6353877698709454</v>
      </c>
      <c r="P56" s="64">
        <f t="shared" ref="P56" si="22">(O56-N56)/N56</f>
        <v>-0.2745926882342743</v>
      </c>
    </row>
    <row r="57" spans="1:16" ht="20.100000000000001" customHeight="1" x14ac:dyDescent="0.25">
      <c r="A57" s="44" t="s">
        <v>194</v>
      </c>
      <c r="B57" s="24">
        <v>456.80999999999995</v>
      </c>
      <c r="C57" s="160">
        <v>56.8</v>
      </c>
      <c r="D57" s="309">
        <f t="shared" si="12"/>
        <v>7.0479893072863771E-3</v>
      </c>
      <c r="E57" s="259">
        <f t="shared" si="13"/>
        <v>8.8786582846713533E-4</v>
      </c>
      <c r="F57" s="64">
        <f t="shared" si="18"/>
        <v>-0.87565946454762367</v>
      </c>
      <c r="H57" s="24">
        <v>273.15300000000002</v>
      </c>
      <c r="I57" s="160">
        <v>48.367999999999995</v>
      </c>
      <c r="J57" s="309">
        <f t="shared" si="14"/>
        <v>9.7339092389837865E-3</v>
      </c>
      <c r="K57" s="259">
        <f t="shared" si="15"/>
        <v>1.7266872059432193E-3</v>
      </c>
      <c r="L57" s="64">
        <f t="shared" si="19"/>
        <v>-0.82292707749869121</v>
      </c>
      <c r="N57" s="39">
        <f t="shared" ref="N57:N60" si="23">(H57/B57)*10</f>
        <v>5.9795757535955882</v>
      </c>
      <c r="O57" s="173">
        <f t="shared" ref="O57:O60" si="24">(I57/C57)*10</f>
        <v>8.5154929577464795</v>
      </c>
      <c r="P57" s="64">
        <f t="shared" ref="P57:P60" si="25">(O57-N57)/N57</f>
        <v>0.42409650929265591</v>
      </c>
    </row>
    <row r="58" spans="1:16" ht="20.100000000000001" customHeight="1" x14ac:dyDescent="0.25">
      <c r="A58" s="44" t="s">
        <v>214</v>
      </c>
      <c r="B58" s="24">
        <v>26.630000000000003</v>
      </c>
      <c r="C58" s="160">
        <v>74.3</v>
      </c>
      <c r="D58" s="309">
        <f t="shared" si="12"/>
        <v>4.108665643331719E-4</v>
      </c>
      <c r="E58" s="259">
        <f t="shared" si="13"/>
        <v>1.1614160397026084E-3</v>
      </c>
      <c r="F58" s="64">
        <f t="shared" si="18"/>
        <v>1.7900863687570405</v>
      </c>
      <c r="H58" s="24">
        <v>38.542000000000002</v>
      </c>
      <c r="I58" s="160">
        <v>46.866</v>
      </c>
      <c r="J58" s="309">
        <f t="shared" si="14"/>
        <v>1.3734585740918573E-3</v>
      </c>
      <c r="K58" s="259">
        <f t="shared" si="15"/>
        <v>1.6730673708595543E-3</v>
      </c>
      <c r="L58" s="64">
        <f t="shared" si="19"/>
        <v>0.2159721861864978</v>
      </c>
      <c r="N58" s="39">
        <f t="shared" ref="N58:N59" si="26">(H58/B58)*10</f>
        <v>14.473150582050318</v>
      </c>
      <c r="O58" s="173">
        <f t="shared" ref="O58:O59" si="27">(I58/C58)*10</f>
        <v>6.3076716016150751</v>
      </c>
      <c r="P58" s="64">
        <f t="shared" ref="P58:P59" si="28">(O58-N58)/N58</f>
        <v>-0.56418116664675033</v>
      </c>
    </row>
    <row r="59" spans="1:16" ht="20.100000000000001" customHeight="1" x14ac:dyDescent="0.25">
      <c r="A59" s="44" t="s">
        <v>195</v>
      </c>
      <c r="B59" s="24">
        <v>42.42</v>
      </c>
      <c r="C59" s="160">
        <v>45.47</v>
      </c>
      <c r="D59" s="309">
        <f t="shared" si="12"/>
        <v>6.5448590533282586E-4</v>
      </c>
      <c r="E59" s="259">
        <f t="shared" si="13"/>
        <v>7.107616059929691E-4</v>
      </c>
      <c r="F59" s="64">
        <f t="shared" ref="F59:F60" si="29">(C59-B59)/B59</f>
        <v>7.1900047147571824E-2</v>
      </c>
      <c r="H59" s="24">
        <v>28.444000000000003</v>
      </c>
      <c r="I59" s="160">
        <v>27.954000000000001</v>
      </c>
      <c r="J59" s="309">
        <f t="shared" si="14"/>
        <v>1.0136125702212857E-3</v>
      </c>
      <c r="K59" s="259">
        <f t="shared" si="15"/>
        <v>9.9792867505244702E-4</v>
      </c>
      <c r="L59" s="64">
        <f t="shared" ref="L59:L60" si="30">(I59-H59)/H59</f>
        <v>-1.7226831669244901E-2</v>
      </c>
      <c r="N59" s="39">
        <f t="shared" si="26"/>
        <v>6.705327675624706</v>
      </c>
      <c r="O59" s="173">
        <f t="shared" si="27"/>
        <v>6.1477897514844955</v>
      </c>
      <c r="P59" s="64">
        <f t="shared" si="28"/>
        <v>-8.3148497897720886E-2</v>
      </c>
    </row>
    <row r="60" spans="1:16" ht="20.100000000000001" customHeight="1" x14ac:dyDescent="0.25">
      <c r="A60" s="44" t="s">
        <v>202</v>
      </c>
      <c r="B60" s="24">
        <v>23.38</v>
      </c>
      <c r="C60" s="160">
        <v>17.920000000000002</v>
      </c>
      <c r="D60" s="309">
        <f t="shared" si="12"/>
        <v>3.6072325475439572E-4</v>
      </c>
      <c r="E60" s="259">
        <f t="shared" si="13"/>
        <v>2.8011541630512443E-4</v>
      </c>
      <c r="F60" s="64">
        <f t="shared" si="29"/>
        <v>-0.23353293413173642</v>
      </c>
      <c r="H60" s="24">
        <v>19.420999999999999</v>
      </c>
      <c r="I60" s="160">
        <v>22.772000000000002</v>
      </c>
      <c r="J60" s="309">
        <f t="shared" si="14"/>
        <v>6.9207459310461207E-4</v>
      </c>
      <c r="K60" s="259">
        <f t="shared" si="15"/>
        <v>8.1293667411799113E-4</v>
      </c>
      <c r="L60" s="64">
        <f t="shared" si="30"/>
        <v>0.17254518304927668</v>
      </c>
      <c r="N60" s="39">
        <f t="shared" si="23"/>
        <v>8.3066723695466216</v>
      </c>
      <c r="O60" s="173">
        <f t="shared" si="24"/>
        <v>12.707589285714285</v>
      </c>
      <c r="P60" s="64">
        <f t="shared" si="25"/>
        <v>0.52980504350960278</v>
      </c>
    </row>
    <row r="61" spans="1:16" ht="20.100000000000001" customHeight="1" thickBot="1" x14ac:dyDescent="0.3">
      <c r="A61" s="13" t="s">
        <v>17</v>
      </c>
      <c r="B61" s="24">
        <f>B62-SUM(B39:B60)</f>
        <v>672.52000000001135</v>
      </c>
      <c r="C61" s="160">
        <f>C62-SUM(C39:C60)</f>
        <v>63.630000000011933</v>
      </c>
      <c r="D61" s="309">
        <f t="shared" si="12"/>
        <v>1.0376116479359723E-2</v>
      </c>
      <c r="E61" s="259">
        <f t="shared" si="13"/>
        <v>9.9462856805236644E-4</v>
      </c>
      <c r="F61" s="64">
        <f t="shared" ref="F61" si="31">(C61-B61)/B61</f>
        <v>-0.90538571343601548</v>
      </c>
      <c r="H61" s="24">
        <f>H62-SUM(H39:H60)</f>
        <v>226.05899999999747</v>
      </c>
      <c r="I61" s="160">
        <f>I62-SUM(I39:I60)</f>
        <v>47.084000000002561</v>
      </c>
      <c r="J61" s="309">
        <f t="shared" si="14"/>
        <v>8.0556969487994307E-3</v>
      </c>
      <c r="K61" s="259">
        <f t="shared" si="15"/>
        <v>1.6808497437279806E-3</v>
      </c>
      <c r="L61" s="64">
        <f t="shared" ref="L61" si="32">(I61-H61)/H61</f>
        <v>-0.7917180912947368</v>
      </c>
      <c r="N61" s="39">
        <f t="shared" si="16"/>
        <v>3.3613721525009463</v>
      </c>
      <c r="O61" s="173">
        <f t="shared" si="17"/>
        <v>7.3996542511384149</v>
      </c>
      <c r="P61" s="64">
        <f t="shared" ref="P61" si="33">(O61-N61)/N61</f>
        <v>1.2013790545723668</v>
      </c>
    </row>
    <row r="62" spans="1:16" ht="26.25" customHeight="1" thickBot="1" x14ac:dyDescent="0.3">
      <c r="A62" s="17" t="s">
        <v>18</v>
      </c>
      <c r="B62" s="46">
        <v>64814.23</v>
      </c>
      <c r="C62" s="171">
        <v>63973.630000000019</v>
      </c>
      <c r="D62" s="315">
        <f>SUM(D39:D61)</f>
        <v>1.0000000000000002</v>
      </c>
      <c r="E62" s="316">
        <f>SUM(E39:E61)</f>
        <v>0.99999999999999989</v>
      </c>
      <c r="F62" s="69">
        <f t="shared" si="18"/>
        <v>-1.2969374163667207E-2</v>
      </c>
      <c r="G62" s="2"/>
      <c r="H62" s="46">
        <v>28062.004000000004</v>
      </c>
      <c r="I62" s="171">
        <v>28012.022000000004</v>
      </c>
      <c r="J62" s="315">
        <f>SUM(J39:J61)</f>
        <v>0.99999999999999978</v>
      </c>
      <c r="K62" s="316">
        <f>SUM(K39:K61)</f>
        <v>0.99999999999999989</v>
      </c>
      <c r="L62" s="69">
        <f t="shared" si="19"/>
        <v>-1.7811272495007826E-3</v>
      </c>
      <c r="M62" s="2"/>
      <c r="N62" s="34">
        <f t="shared" si="16"/>
        <v>4.3296053968395523</v>
      </c>
      <c r="O62" s="166">
        <f t="shared" si="17"/>
        <v>4.378682591561553</v>
      </c>
      <c r="P62" s="69">
        <f t="shared" si="8"/>
        <v>1.1335258117939633E-2</v>
      </c>
    </row>
    <row r="64" spans="1:16" ht="15.75" thickBot="1" x14ac:dyDescent="0.3"/>
    <row r="65" spans="1:16" x14ac:dyDescent="0.25">
      <c r="A65" s="462" t="s">
        <v>15</v>
      </c>
      <c r="B65" s="455" t="s">
        <v>1</v>
      </c>
      <c r="C65" s="446"/>
      <c r="D65" s="455" t="s">
        <v>105</v>
      </c>
      <c r="E65" s="446"/>
      <c r="F65" s="148" t="s">
        <v>0</v>
      </c>
      <c r="H65" s="465" t="s">
        <v>19</v>
      </c>
      <c r="I65" s="466"/>
      <c r="J65" s="455" t="s">
        <v>105</v>
      </c>
      <c r="K65" s="451"/>
      <c r="L65" s="148" t="s">
        <v>0</v>
      </c>
      <c r="N65" s="445" t="s">
        <v>22</v>
      </c>
      <c r="O65" s="446"/>
      <c r="P65" s="148" t="s">
        <v>0</v>
      </c>
    </row>
    <row r="66" spans="1:16" x14ac:dyDescent="0.25">
      <c r="A66" s="463"/>
      <c r="B66" s="456" t="str">
        <f>B5</f>
        <v>jan-fev</v>
      </c>
      <c r="C66" s="448"/>
      <c r="D66" s="456" t="str">
        <f>B5</f>
        <v>jan-fev</v>
      </c>
      <c r="E66" s="448"/>
      <c r="F66" s="149" t="str">
        <f>F37</f>
        <v>2022/2021</v>
      </c>
      <c r="H66" s="443" t="str">
        <f>B5</f>
        <v>jan-fev</v>
      </c>
      <c r="I66" s="448"/>
      <c r="J66" s="456" t="str">
        <f>B5</f>
        <v>jan-fev</v>
      </c>
      <c r="K66" s="444"/>
      <c r="L66" s="149" t="str">
        <f>L37</f>
        <v>2022/2021</v>
      </c>
      <c r="N66" s="443" t="str">
        <f>B5</f>
        <v>jan-fev</v>
      </c>
      <c r="O66" s="444"/>
      <c r="P66" s="149" t="str">
        <f>P37</f>
        <v>2022/2021</v>
      </c>
    </row>
    <row r="67" spans="1:16" ht="19.5" customHeight="1" thickBot="1" x14ac:dyDescent="0.3">
      <c r="A67" s="464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/>
    </row>
    <row r="68" spans="1:16" ht="20.100000000000001" customHeight="1" x14ac:dyDescent="0.25">
      <c r="A68" s="44" t="s">
        <v>119</v>
      </c>
      <c r="B68" s="45">
        <v>5626.29</v>
      </c>
      <c r="C68" s="167">
        <v>5531.41</v>
      </c>
      <c r="D68" s="309">
        <f>B68/$B$96</f>
        <v>0.31235145888815069</v>
      </c>
      <c r="E68" s="308">
        <f>C68/$C$96</f>
        <v>0.28422525455569386</v>
      </c>
      <c r="F68" s="73">
        <f t="shared" ref="F68:F90" si="34">(C68-B68)/B68</f>
        <v>-1.6863688149739903E-2</v>
      </c>
      <c r="H68" s="24">
        <v>4851.4030000000002</v>
      </c>
      <c r="I68" s="167">
        <v>5368.07</v>
      </c>
      <c r="J68" s="307">
        <f>H68/$H$96</f>
        <v>0.37789486967176267</v>
      </c>
      <c r="K68" s="308">
        <f>I68/$I$96</f>
        <v>0.35217622122466508</v>
      </c>
      <c r="L68" s="73">
        <f t="shared" ref="L68:L82" si="35">(I68-H68)/H68</f>
        <v>0.1064984706485937</v>
      </c>
      <c r="N68" s="48">
        <f t="shared" ref="N68:N96" si="36">(H68/B68)*10</f>
        <v>8.6227389629756033</v>
      </c>
      <c r="O68" s="169">
        <f t="shared" ref="O68:O96" si="37">(I68/C68)*10</f>
        <v>9.7047045870763498</v>
      </c>
      <c r="P68" s="73">
        <f t="shared" si="8"/>
        <v>0.12547818375883818</v>
      </c>
    </row>
    <row r="69" spans="1:16" ht="20.100000000000001" customHeight="1" x14ac:dyDescent="0.25">
      <c r="A69" s="44" t="s">
        <v>120</v>
      </c>
      <c r="B69" s="24">
        <v>4799.47</v>
      </c>
      <c r="C69" s="160">
        <v>5240.9799999999996</v>
      </c>
      <c r="D69" s="309">
        <f t="shared" ref="D69:D95" si="38">B69/$B$96</f>
        <v>0.26644937541255653</v>
      </c>
      <c r="E69" s="259">
        <f t="shared" ref="E69:E95" si="39">C69/$C$96</f>
        <v>0.26930183707613436</v>
      </c>
      <c r="F69" s="64">
        <f t="shared" si="34"/>
        <v>9.1991407384565224E-2</v>
      </c>
      <c r="H69" s="24">
        <v>2605.2139999999999</v>
      </c>
      <c r="I69" s="160">
        <v>3110.2649999999999</v>
      </c>
      <c r="J69" s="258">
        <f t="shared" ref="J69:J96" si="40">H69/$H$96</f>
        <v>0.20293036983261367</v>
      </c>
      <c r="K69" s="259">
        <f t="shared" ref="K69:K96" si="41">I69/$I$96</f>
        <v>0.20405124648287615</v>
      </c>
      <c r="L69" s="64">
        <f t="shared" si="35"/>
        <v>0.19386161751011624</v>
      </c>
      <c r="N69" s="47">
        <f t="shared" si="36"/>
        <v>5.4281285225243616</v>
      </c>
      <c r="O69" s="163">
        <f t="shared" si="37"/>
        <v>5.9345103396692984</v>
      </c>
      <c r="P69" s="64">
        <f t="shared" si="8"/>
        <v>9.3288472268789058E-2</v>
      </c>
    </row>
    <row r="70" spans="1:16" ht="20.100000000000001" customHeight="1" x14ac:dyDescent="0.25">
      <c r="A70" s="44" t="s">
        <v>122</v>
      </c>
      <c r="B70" s="24">
        <v>1565.6399999999999</v>
      </c>
      <c r="C70" s="160">
        <v>1856.24</v>
      </c>
      <c r="D70" s="309">
        <f t="shared" si="38"/>
        <v>8.691872230077799E-2</v>
      </c>
      <c r="E70" s="259">
        <f t="shared" si="39"/>
        <v>9.5380795586742118E-2</v>
      </c>
      <c r="F70" s="64">
        <f t="shared" si="34"/>
        <v>0.18561099614215285</v>
      </c>
      <c r="H70" s="24">
        <v>1295.6659999999999</v>
      </c>
      <c r="I70" s="160">
        <v>1767.2080000000001</v>
      </c>
      <c r="J70" s="258">
        <f t="shared" si="40"/>
        <v>0.10092452311385676</v>
      </c>
      <c r="K70" s="259">
        <f t="shared" si="41"/>
        <v>0.11593899400678419</v>
      </c>
      <c r="L70" s="64">
        <f t="shared" si="35"/>
        <v>0.3639379284476093</v>
      </c>
      <c r="N70" s="47">
        <f t="shared" si="36"/>
        <v>8.2756316905546612</v>
      </c>
      <c r="O70" s="163">
        <f t="shared" si="37"/>
        <v>9.5203637460673196</v>
      </c>
      <c r="P70" s="64">
        <f t="shared" si="8"/>
        <v>0.15040931037727615</v>
      </c>
    </row>
    <row r="71" spans="1:16" ht="20.100000000000001" customHeight="1" x14ac:dyDescent="0.25">
      <c r="A71" s="44" t="s">
        <v>123</v>
      </c>
      <c r="B71" s="24">
        <v>1634.41</v>
      </c>
      <c r="C71" s="160">
        <v>1794.5700000000002</v>
      </c>
      <c r="D71" s="309">
        <f t="shared" si="38"/>
        <v>9.0736586262240723E-2</v>
      </c>
      <c r="E71" s="259">
        <f t="shared" si="39"/>
        <v>9.2211952299325425E-2</v>
      </c>
      <c r="F71" s="64">
        <f t="shared" si="34"/>
        <v>9.7992547769531563E-2</v>
      </c>
      <c r="H71" s="24">
        <v>931.03700000000003</v>
      </c>
      <c r="I71" s="160">
        <v>1014.8670000000001</v>
      </c>
      <c r="J71" s="258">
        <f t="shared" si="40"/>
        <v>7.2522135508962846E-2</v>
      </c>
      <c r="K71" s="259">
        <f t="shared" si="41"/>
        <v>6.6581103656549234E-2</v>
      </c>
      <c r="L71" s="64">
        <f t="shared" si="35"/>
        <v>9.0039386189807752E-2</v>
      </c>
      <c r="N71" s="47">
        <f t="shared" si="36"/>
        <v>5.6964715095967353</v>
      </c>
      <c r="O71" s="163">
        <f t="shared" si="37"/>
        <v>5.6552098831474948</v>
      </c>
      <c r="P71" s="64">
        <f t="shared" si="8"/>
        <v>-7.2433657185378367E-3</v>
      </c>
    </row>
    <row r="72" spans="1:16" ht="20.100000000000001" customHeight="1" x14ac:dyDescent="0.25">
      <c r="A72" s="44" t="s">
        <v>129</v>
      </c>
      <c r="B72" s="24">
        <v>400.65000000000003</v>
      </c>
      <c r="C72" s="160">
        <v>618.48</v>
      </c>
      <c r="D72" s="309">
        <f t="shared" si="38"/>
        <v>2.2242652263487588E-2</v>
      </c>
      <c r="E72" s="259">
        <f t="shared" si="39"/>
        <v>3.1779896163474694E-2</v>
      </c>
      <c r="F72" s="64">
        <f t="shared" si="34"/>
        <v>0.54369150131037058</v>
      </c>
      <c r="H72" s="24">
        <v>327.01</v>
      </c>
      <c r="I72" s="160">
        <v>590.76800000000003</v>
      </c>
      <c r="J72" s="258">
        <f t="shared" si="40"/>
        <v>2.5472095666215135E-2</v>
      </c>
      <c r="K72" s="259">
        <f t="shared" si="41"/>
        <v>3.875777362449688E-2</v>
      </c>
      <c r="L72" s="64">
        <f t="shared" si="35"/>
        <v>0.80657472248555107</v>
      </c>
      <c r="N72" s="47">
        <f t="shared" si="36"/>
        <v>8.1619867714963181</v>
      </c>
      <c r="O72" s="163">
        <f t="shared" si="37"/>
        <v>9.5519337731212008</v>
      </c>
      <c r="P72" s="64">
        <f t="shared" ref="P72:P76" si="42">(O72-N72)/N72</f>
        <v>0.17029517941378222</v>
      </c>
    </row>
    <row r="73" spans="1:16" ht="20.100000000000001" customHeight="1" x14ac:dyDescent="0.25">
      <c r="A73" s="44" t="s">
        <v>133</v>
      </c>
      <c r="B73" s="24">
        <v>70.25</v>
      </c>
      <c r="C73" s="160">
        <v>184.54000000000002</v>
      </c>
      <c r="D73" s="309">
        <f t="shared" si="38"/>
        <v>3.9000282578559912E-3</v>
      </c>
      <c r="E73" s="259">
        <f t="shared" si="39"/>
        <v>9.4823794431632726E-3</v>
      </c>
      <c r="F73" s="64">
        <f t="shared" si="34"/>
        <v>1.6269039145907476</v>
      </c>
      <c r="H73" s="24">
        <v>184.09199999999998</v>
      </c>
      <c r="I73" s="160">
        <v>492.11599999999999</v>
      </c>
      <c r="J73" s="258">
        <f t="shared" si="40"/>
        <v>1.4339650271810882E-2</v>
      </c>
      <c r="K73" s="259">
        <f t="shared" si="41"/>
        <v>3.228563585873457E-2</v>
      </c>
      <c r="L73" s="64">
        <f t="shared" si="35"/>
        <v>1.6732068748234581</v>
      </c>
      <c r="N73" s="47">
        <f t="shared" si="36"/>
        <v>26.205266903914591</v>
      </c>
      <c r="O73" s="163">
        <f t="shared" si="37"/>
        <v>26.667172428741736</v>
      </c>
      <c r="P73" s="64">
        <f t="shared" si="42"/>
        <v>1.7626438475928853E-2</v>
      </c>
    </row>
    <row r="74" spans="1:16" ht="20.100000000000001" customHeight="1" x14ac:dyDescent="0.25">
      <c r="A74" s="44" t="s">
        <v>204</v>
      </c>
      <c r="B74" s="24">
        <v>61.459999999999994</v>
      </c>
      <c r="C74" s="160">
        <v>328.16999999999996</v>
      </c>
      <c r="D74" s="309">
        <f t="shared" si="38"/>
        <v>3.412038956979775E-3</v>
      </c>
      <c r="E74" s="259">
        <f t="shared" si="39"/>
        <v>1.6862644748362902E-2</v>
      </c>
      <c r="F74" s="64">
        <f t="shared" si="34"/>
        <v>4.3395704523267167</v>
      </c>
      <c r="H74" s="24">
        <v>40.006</v>
      </c>
      <c r="I74" s="160">
        <v>466.43799999999999</v>
      </c>
      <c r="J74" s="258">
        <f t="shared" si="40"/>
        <v>3.116224761391403E-3</v>
      </c>
      <c r="K74" s="259">
        <f t="shared" si="41"/>
        <v>3.0601011588073615E-2</v>
      </c>
      <c r="L74" s="64">
        <f t="shared" si="35"/>
        <v>10.659201119832025</v>
      </c>
      <c r="N74" s="47">
        <f t="shared" si="36"/>
        <v>6.5092743247640747</v>
      </c>
      <c r="O74" s="163">
        <f t="shared" si="37"/>
        <v>14.213304080202336</v>
      </c>
      <c r="P74" s="64">
        <f t="shared" si="42"/>
        <v>1.1835466399270997</v>
      </c>
    </row>
    <row r="75" spans="1:16" ht="20.100000000000001" customHeight="1" x14ac:dyDescent="0.25">
      <c r="A75" s="44" t="s">
        <v>121</v>
      </c>
      <c r="B75" s="24">
        <v>985.42000000000007</v>
      </c>
      <c r="C75" s="160">
        <v>996.13000000000011</v>
      </c>
      <c r="D75" s="309">
        <f t="shared" si="38"/>
        <v>5.4706987129629195E-2</v>
      </c>
      <c r="E75" s="259">
        <f t="shared" si="39"/>
        <v>5.118501481910822E-2</v>
      </c>
      <c r="F75" s="64">
        <f t="shared" si="34"/>
        <v>1.0868462178563491E-2</v>
      </c>
      <c r="H75" s="24">
        <v>426.62599999999998</v>
      </c>
      <c r="I75" s="160">
        <v>433.89699999999999</v>
      </c>
      <c r="J75" s="258">
        <f t="shared" si="40"/>
        <v>3.3231577889650768E-2</v>
      </c>
      <c r="K75" s="259">
        <f t="shared" si="41"/>
        <v>2.8466135102693985E-2</v>
      </c>
      <c r="L75" s="64">
        <f t="shared" si="35"/>
        <v>1.7043030663860186E-2</v>
      </c>
      <c r="N75" s="47">
        <f t="shared" si="36"/>
        <v>4.3293823953238206</v>
      </c>
      <c r="O75" s="163">
        <f t="shared" si="37"/>
        <v>4.3558270506861545</v>
      </c>
      <c r="P75" s="64">
        <f t="shared" si="42"/>
        <v>6.1081819408922676E-3</v>
      </c>
    </row>
    <row r="76" spans="1:16" ht="20.100000000000001" customHeight="1" x14ac:dyDescent="0.25">
      <c r="A76" s="44" t="s">
        <v>127</v>
      </c>
      <c r="B76" s="24">
        <v>238.46</v>
      </c>
      <c r="C76" s="160">
        <v>615.95000000000005</v>
      </c>
      <c r="D76" s="309">
        <f t="shared" si="38"/>
        <v>1.3238444674282415E-2</v>
      </c>
      <c r="E76" s="259">
        <f t="shared" si="39"/>
        <v>3.16498949713689E-2</v>
      </c>
      <c r="F76" s="64">
        <f t="shared" si="34"/>
        <v>1.5830327937599598</v>
      </c>
      <c r="H76" s="24">
        <v>143.94800000000001</v>
      </c>
      <c r="I76" s="160">
        <v>362.25300000000004</v>
      </c>
      <c r="J76" s="258">
        <f t="shared" si="40"/>
        <v>1.1212676147397134E-2</v>
      </c>
      <c r="K76" s="259">
        <f t="shared" si="41"/>
        <v>2.376587724588141E-2</v>
      </c>
      <c r="L76" s="64">
        <f t="shared" si="35"/>
        <v>1.5165545891571959</v>
      </c>
      <c r="N76" s="47">
        <f t="shared" si="36"/>
        <v>6.0365679778579215</v>
      </c>
      <c r="O76" s="163">
        <f t="shared" si="37"/>
        <v>5.8812078902508329</v>
      </c>
      <c r="P76" s="64">
        <f t="shared" si="42"/>
        <v>-2.5736492685404701E-2</v>
      </c>
    </row>
    <row r="77" spans="1:16" ht="20.100000000000001" customHeight="1" x14ac:dyDescent="0.25">
      <c r="A77" s="44" t="s">
        <v>128</v>
      </c>
      <c r="B77" s="24">
        <v>246.73000000000002</v>
      </c>
      <c r="C77" s="160">
        <v>336.33</v>
      </c>
      <c r="D77" s="309">
        <f t="shared" si="38"/>
        <v>1.3697565438588025E-2</v>
      </c>
      <c r="E77" s="259">
        <f t="shared" si="39"/>
        <v>1.7281937130806887E-2</v>
      </c>
      <c r="F77" s="64">
        <f t="shared" si="34"/>
        <v>0.36315000202650655</v>
      </c>
      <c r="H77" s="24">
        <v>154.43799999999999</v>
      </c>
      <c r="I77" s="160">
        <v>268.392</v>
      </c>
      <c r="J77" s="258">
        <f t="shared" si="40"/>
        <v>1.2029783524965391E-2</v>
      </c>
      <c r="K77" s="259">
        <f t="shared" si="41"/>
        <v>1.7608056595187899E-2</v>
      </c>
      <c r="L77" s="64">
        <f t="shared" si="35"/>
        <v>0.73786244318108252</v>
      </c>
      <c r="N77" s="47">
        <f t="shared" ref="N77:N78" si="43">(H77/B77)*10</f>
        <v>6.2593928585903615</v>
      </c>
      <c r="O77" s="163">
        <f t="shared" ref="O77:O78" si="44">(I77/C77)*10</f>
        <v>7.9800196235839804</v>
      </c>
      <c r="P77" s="64">
        <f t="shared" ref="P77:P78" si="45">(O77-N77)/N77</f>
        <v>0.27488716619412035</v>
      </c>
    </row>
    <row r="78" spans="1:16" ht="20.100000000000001" customHeight="1" x14ac:dyDescent="0.25">
      <c r="A78" s="44" t="s">
        <v>211</v>
      </c>
      <c r="B78" s="24">
        <v>162.9</v>
      </c>
      <c r="C78" s="160">
        <v>279</v>
      </c>
      <c r="D78" s="309">
        <f t="shared" si="38"/>
        <v>9.0436242449073445E-3</v>
      </c>
      <c r="E78" s="259">
        <f t="shared" si="39"/>
        <v>1.4336099840915535E-2</v>
      </c>
      <c r="F78" s="64">
        <f t="shared" si="34"/>
        <v>0.71270718232044195</v>
      </c>
      <c r="H78" s="24">
        <v>122.574</v>
      </c>
      <c r="I78" s="160">
        <v>206.83499999999998</v>
      </c>
      <c r="J78" s="258">
        <f t="shared" si="40"/>
        <v>9.5477711818924612E-3</v>
      </c>
      <c r="K78" s="259">
        <f t="shared" si="41"/>
        <v>1.3569563868765422E-2</v>
      </c>
      <c r="L78" s="64">
        <f t="shared" si="35"/>
        <v>0.68742963434333526</v>
      </c>
      <c r="N78" s="47">
        <f t="shared" si="43"/>
        <v>7.5244935543278082</v>
      </c>
      <c r="O78" s="163">
        <f t="shared" si="44"/>
        <v>7.4134408602150526</v>
      </c>
      <c r="P78" s="64">
        <f t="shared" si="45"/>
        <v>-1.4758826399536521E-2</v>
      </c>
    </row>
    <row r="79" spans="1:16" ht="20.100000000000001" customHeight="1" x14ac:dyDescent="0.25">
      <c r="A79" s="44" t="s">
        <v>125</v>
      </c>
      <c r="B79" s="24">
        <v>71.72</v>
      </c>
      <c r="C79" s="160">
        <v>224.24</v>
      </c>
      <c r="D79" s="309">
        <f t="shared" si="38"/>
        <v>3.9816373900844367E-3</v>
      </c>
      <c r="E79" s="259">
        <f t="shared" si="39"/>
        <v>1.1522319097945877E-2</v>
      </c>
      <c r="F79" s="64">
        <f t="shared" si="34"/>
        <v>2.1266034578918016</v>
      </c>
      <c r="H79" s="24">
        <v>77.512</v>
      </c>
      <c r="I79" s="160">
        <v>192.666</v>
      </c>
      <c r="J79" s="258">
        <f t="shared" si="40"/>
        <v>6.0377146854214475E-3</v>
      </c>
      <c r="K79" s="259">
        <f t="shared" si="41"/>
        <v>1.2639996095146174E-2</v>
      </c>
      <c r="L79" s="64">
        <f t="shared" ref="L79:L80" si="46">(I79-H79)/H79</f>
        <v>1.4856280317886261</v>
      </c>
      <c r="N79" s="47">
        <f t="shared" ref="N79:N80" si="47">(H79/B79)*10</f>
        <v>10.807585052983825</v>
      </c>
      <c r="O79" s="163">
        <f t="shared" ref="O79:O80" si="48">(I79/C79)*10</f>
        <v>8.5919550481626832</v>
      </c>
      <c r="P79" s="64">
        <f t="shared" ref="P79:P80" si="49">(O79-N79)/N79</f>
        <v>-0.20500694595130084</v>
      </c>
    </row>
    <row r="80" spans="1:16" ht="20.100000000000001" customHeight="1" x14ac:dyDescent="0.25">
      <c r="A80" s="44" t="s">
        <v>134</v>
      </c>
      <c r="B80" s="24">
        <v>128.80000000000001</v>
      </c>
      <c r="C80" s="160">
        <v>248.87</v>
      </c>
      <c r="D80" s="309">
        <f t="shared" si="38"/>
        <v>7.1505144428733337E-3</v>
      </c>
      <c r="E80" s="259">
        <f t="shared" si="39"/>
        <v>1.2787903825837452E-2</v>
      </c>
      <c r="F80" s="64">
        <f t="shared" si="34"/>
        <v>0.93222049689440978</v>
      </c>
      <c r="H80" s="24">
        <v>91.92</v>
      </c>
      <c r="I80" s="160">
        <v>133.423</v>
      </c>
      <c r="J80" s="258">
        <f t="shared" si="40"/>
        <v>7.1600105001024287E-3</v>
      </c>
      <c r="K80" s="259">
        <f t="shared" si="41"/>
        <v>8.7533150581975434E-3</v>
      </c>
      <c r="L80" s="64">
        <f t="shared" si="46"/>
        <v>0.45151218450826808</v>
      </c>
      <c r="N80" s="47">
        <f t="shared" si="47"/>
        <v>7.1366459627329188</v>
      </c>
      <c r="O80" s="163">
        <f t="shared" si="48"/>
        <v>5.3611524088881746</v>
      </c>
      <c r="P80" s="64">
        <f t="shared" si="49"/>
        <v>-0.24878543269713127</v>
      </c>
    </row>
    <row r="81" spans="1:16" ht="20.100000000000001" customHeight="1" x14ac:dyDescent="0.25">
      <c r="A81" s="44" t="s">
        <v>212</v>
      </c>
      <c r="B81" s="24">
        <v>56.36</v>
      </c>
      <c r="C81" s="160">
        <v>161.22</v>
      </c>
      <c r="D81" s="309">
        <f t="shared" si="38"/>
        <v>3.1289052329219027E-3</v>
      </c>
      <c r="E81" s="259">
        <f t="shared" si="39"/>
        <v>8.2841075854924815E-3</v>
      </c>
      <c r="F81" s="64">
        <f t="shared" si="34"/>
        <v>1.8605393896380411</v>
      </c>
      <c r="H81" s="24">
        <v>36.129000000000005</v>
      </c>
      <c r="I81" s="160">
        <v>105.67500000000001</v>
      </c>
      <c r="J81" s="258">
        <f t="shared" si="40"/>
        <v>2.8142299756114086E-3</v>
      </c>
      <c r="K81" s="259">
        <f t="shared" si="41"/>
        <v>6.9328868993728636E-3</v>
      </c>
      <c r="L81" s="64">
        <f t="shared" si="35"/>
        <v>1.9249356472639707</v>
      </c>
      <c r="N81" s="47">
        <f t="shared" ref="N81" si="50">(H81/B81)*10</f>
        <v>6.4103974449964518</v>
      </c>
      <c r="O81" s="163">
        <f t="shared" ref="O81" si="51">(I81/C81)*10</f>
        <v>6.5547078526237446</v>
      </c>
      <c r="P81" s="64">
        <f t="shared" ref="P81" si="52">(O81-N81)/N81</f>
        <v>2.2511928295480689E-2</v>
      </c>
    </row>
    <row r="82" spans="1:16" ht="20.100000000000001" customHeight="1" x14ac:dyDescent="0.25">
      <c r="A82" s="44" t="s">
        <v>137</v>
      </c>
      <c r="B82" s="24">
        <v>55.989999999999995</v>
      </c>
      <c r="C82" s="160">
        <v>94.13</v>
      </c>
      <c r="D82" s="309">
        <f t="shared" si="38"/>
        <v>3.108364158823586E-3</v>
      </c>
      <c r="E82" s="259">
        <f t="shared" si="39"/>
        <v>4.8367637205210725E-3</v>
      </c>
      <c r="F82" s="64">
        <f t="shared" si="34"/>
        <v>0.68119307019110564</v>
      </c>
      <c r="H82" s="24">
        <v>54.224000000000004</v>
      </c>
      <c r="I82" s="160">
        <v>93.164000000000001</v>
      </c>
      <c r="J82" s="258">
        <f t="shared" si="40"/>
        <v>4.223720728432921E-3</v>
      </c>
      <c r="K82" s="259">
        <f t="shared" si="41"/>
        <v>6.112093447770744E-3</v>
      </c>
      <c r="L82" s="64">
        <f t="shared" si="35"/>
        <v>0.71813219238713477</v>
      </c>
      <c r="N82" s="47">
        <f t="shared" ref="N82" si="53">(H82/B82)*10</f>
        <v>9.6845865333095222</v>
      </c>
      <c r="O82" s="163">
        <f t="shared" ref="O82" si="54">(I82/C82)*10</f>
        <v>9.8973759694040169</v>
      </c>
      <c r="P82" s="64">
        <f t="shared" ref="P82" si="55">(O82-N82)/N82</f>
        <v>2.1971969103959044E-2</v>
      </c>
    </row>
    <row r="83" spans="1:16" ht="20.100000000000001" customHeight="1" x14ac:dyDescent="0.25">
      <c r="A83" s="44" t="s">
        <v>229</v>
      </c>
      <c r="B83" s="24">
        <v>35.340000000000003</v>
      </c>
      <c r="C83" s="160">
        <v>96.7</v>
      </c>
      <c r="D83" s="309">
        <f t="shared" si="38"/>
        <v>1.9619501584716118E-3</v>
      </c>
      <c r="E83" s="259">
        <f t="shared" si="39"/>
        <v>4.9688202674427681E-3</v>
      </c>
      <c r="F83" s="64">
        <f t="shared" si="34"/>
        <v>1.7362761743067343</v>
      </c>
      <c r="H83" s="24">
        <v>15.129</v>
      </c>
      <c r="I83" s="160">
        <v>50.134</v>
      </c>
      <c r="J83" s="258">
        <f t="shared" si="40"/>
        <v>1.178457341775997E-3</v>
      </c>
      <c r="K83" s="259">
        <f t="shared" si="41"/>
        <v>3.2890783232851582E-3</v>
      </c>
      <c r="L83" s="64">
        <f t="shared" ref="L83" si="56">(I83-H83)/H83</f>
        <v>2.3137682596338163</v>
      </c>
      <c r="N83" s="47">
        <f t="shared" ref="N83" si="57">(H83/B83)*10</f>
        <v>4.2809847198641755</v>
      </c>
      <c r="O83" s="163">
        <f t="shared" ref="O83" si="58">(I83/C83)*10</f>
        <v>5.1844881075491216</v>
      </c>
      <c r="P83" s="64">
        <f t="shared" ref="P83" si="59">(O83-N83)/N83</f>
        <v>0.21105036499957699</v>
      </c>
    </row>
    <row r="84" spans="1:16" ht="20.100000000000001" customHeight="1" x14ac:dyDescent="0.25">
      <c r="A84" s="44" t="s">
        <v>135</v>
      </c>
      <c r="B84" s="24">
        <v>138.38</v>
      </c>
      <c r="C84" s="160">
        <v>48.61</v>
      </c>
      <c r="D84" s="309">
        <f t="shared" si="38"/>
        <v>7.6823617127702781E-3</v>
      </c>
      <c r="E84" s="259">
        <f t="shared" si="39"/>
        <v>2.4977699400247459E-3</v>
      </c>
      <c r="F84" s="64">
        <f t="shared" si="34"/>
        <v>-0.64872091342679572</v>
      </c>
      <c r="H84" s="24">
        <v>107.55199999999999</v>
      </c>
      <c r="I84" s="160">
        <v>45.262999999999998</v>
      </c>
      <c r="J84" s="258">
        <f t="shared" si="40"/>
        <v>8.3776484911555309E-3</v>
      </c>
      <c r="K84" s="259">
        <f t="shared" si="41"/>
        <v>2.9695127487704177E-3</v>
      </c>
      <c r="L84" s="64">
        <f t="shared" ref="L84:L93" si="60">(I84-H84)/H84</f>
        <v>-0.57915240999702466</v>
      </c>
      <c r="N84" s="47">
        <f t="shared" ref="N84:N92" si="61">(H84/B84)*10</f>
        <v>7.7722214192802426</v>
      </c>
      <c r="O84" s="163">
        <f t="shared" ref="O84:O92" si="62">(I84/C84)*10</f>
        <v>9.3114585476239462</v>
      </c>
      <c r="P84" s="64">
        <f t="shared" ref="P84:P92" si="63">(O84-N84)/N84</f>
        <v>0.1980433965153616</v>
      </c>
    </row>
    <row r="85" spans="1:16" ht="20.100000000000001" customHeight="1" x14ac:dyDescent="0.25">
      <c r="A85" s="44" t="s">
        <v>126</v>
      </c>
      <c r="B85" s="24">
        <v>431.32</v>
      </c>
      <c r="C85" s="160">
        <v>44.58</v>
      </c>
      <c r="D85" s="309">
        <f t="shared" si="38"/>
        <v>2.3945340756988558E-2</v>
      </c>
      <c r="E85" s="259">
        <f t="shared" si="39"/>
        <v>2.2906929423226327E-3</v>
      </c>
      <c r="F85" s="64">
        <f t="shared" si="34"/>
        <v>-0.89664286376704072</v>
      </c>
      <c r="H85" s="24">
        <v>321.78399999999999</v>
      </c>
      <c r="I85" s="160">
        <v>42.465000000000003</v>
      </c>
      <c r="J85" s="258">
        <f t="shared" si="40"/>
        <v>2.5065021962194952E-2</v>
      </c>
      <c r="K85" s="259">
        <f t="shared" si="41"/>
        <v>2.7859478796486269E-3</v>
      </c>
      <c r="L85" s="64">
        <f t="shared" si="60"/>
        <v>-0.86803259329239479</v>
      </c>
      <c r="N85" s="47">
        <f t="shared" si="61"/>
        <v>7.4604469999072611</v>
      </c>
      <c r="O85" s="163">
        <f t="shared" si="62"/>
        <v>9.525572005383582</v>
      </c>
      <c r="P85" s="64">
        <f t="shared" si="63"/>
        <v>0.27680982191844428</v>
      </c>
    </row>
    <row r="86" spans="1:16" ht="20.100000000000001" customHeight="1" x14ac:dyDescent="0.25">
      <c r="A86" s="44" t="s">
        <v>210</v>
      </c>
      <c r="B86" s="24">
        <v>85.27</v>
      </c>
      <c r="C86" s="160">
        <v>51.89</v>
      </c>
      <c r="D86" s="309">
        <f t="shared" si="38"/>
        <v>4.733884833414667E-3</v>
      </c>
      <c r="E86" s="259">
        <f t="shared" si="39"/>
        <v>2.6663090349286992E-3</v>
      </c>
      <c r="F86" s="64">
        <f t="shared" si="34"/>
        <v>-0.39146241351002692</v>
      </c>
      <c r="H86" s="24">
        <v>83.049000000000007</v>
      </c>
      <c r="I86" s="160">
        <v>40.048000000000002</v>
      </c>
      <c r="J86" s="258">
        <f t="shared" si="40"/>
        <v>6.4690134032093852E-3</v>
      </c>
      <c r="K86" s="259">
        <f t="shared" si="41"/>
        <v>2.6273787986381301E-3</v>
      </c>
      <c r="L86" s="64">
        <f t="shared" si="60"/>
        <v>-0.51777866079061763</v>
      </c>
      <c r="N86" s="47">
        <f t="shared" si="61"/>
        <v>9.7395332473320053</v>
      </c>
      <c r="O86" s="163">
        <f t="shared" si="62"/>
        <v>7.7178647138176917</v>
      </c>
      <c r="P86" s="64">
        <f t="shared" si="63"/>
        <v>-0.20757345164031535</v>
      </c>
    </row>
    <row r="87" spans="1:16" ht="20.100000000000001" customHeight="1" x14ac:dyDescent="0.25">
      <c r="A87" s="44" t="s">
        <v>224</v>
      </c>
      <c r="B87" s="24">
        <v>89.64</v>
      </c>
      <c r="C87" s="160">
        <v>89.55</v>
      </c>
      <c r="D87" s="309">
        <f t="shared" si="38"/>
        <v>4.9764915734407267E-3</v>
      </c>
      <c r="E87" s="259">
        <f t="shared" si="39"/>
        <v>4.6014255941003081E-3</v>
      </c>
      <c r="F87" s="64">
        <f t="shared" si="34"/>
        <v>-1.0040160642570662E-3</v>
      </c>
      <c r="H87" s="24">
        <v>40.343000000000004</v>
      </c>
      <c r="I87" s="160">
        <v>37.56</v>
      </c>
      <c r="J87" s="258">
        <f t="shared" si="40"/>
        <v>3.1424750174677144E-3</v>
      </c>
      <c r="K87" s="259">
        <f t="shared" si="41"/>
        <v>2.4641517098693611E-3</v>
      </c>
      <c r="L87" s="64">
        <f t="shared" si="60"/>
        <v>-6.8983466772426463E-2</v>
      </c>
      <c r="N87" s="47">
        <f t="shared" si="61"/>
        <v>4.5005577867023652</v>
      </c>
      <c r="O87" s="163">
        <f t="shared" si="62"/>
        <v>4.1943048576214412</v>
      </c>
      <c r="P87" s="64">
        <f t="shared" si="63"/>
        <v>-6.8047771764157397E-2</v>
      </c>
    </row>
    <row r="88" spans="1:16" ht="20.100000000000001" customHeight="1" x14ac:dyDescent="0.25">
      <c r="A88" s="44" t="s">
        <v>124</v>
      </c>
      <c r="B88" s="24">
        <v>40.119999999999997</v>
      </c>
      <c r="C88" s="160">
        <v>52.61</v>
      </c>
      <c r="D88" s="309">
        <f t="shared" si="38"/>
        <v>2.2273186292552649E-3</v>
      </c>
      <c r="E88" s="259">
        <f t="shared" si="39"/>
        <v>2.7033054216149327E-3</v>
      </c>
      <c r="F88" s="64">
        <f t="shared" si="34"/>
        <v>0.31131605184446665</v>
      </c>
      <c r="H88" s="24">
        <v>26.72</v>
      </c>
      <c r="I88" s="160">
        <v>34.573999999999998</v>
      </c>
      <c r="J88" s="258">
        <f t="shared" si="40"/>
        <v>2.0813259417181993E-3</v>
      </c>
      <c r="K88" s="259">
        <f t="shared" si="41"/>
        <v>2.2682529610496081E-3</v>
      </c>
      <c r="L88" s="64">
        <f t="shared" si="60"/>
        <v>0.293937125748503</v>
      </c>
      <c r="N88" s="47">
        <f t="shared" si="61"/>
        <v>6.6600199401794615</v>
      </c>
      <c r="O88" s="163">
        <f t="shared" si="62"/>
        <v>6.5717544193119171</v>
      </c>
      <c r="P88" s="64">
        <f t="shared" si="63"/>
        <v>-1.3253041531459148E-2</v>
      </c>
    </row>
    <row r="89" spans="1:16" ht="20.100000000000001" customHeight="1" x14ac:dyDescent="0.25">
      <c r="A89" s="44" t="s">
        <v>132</v>
      </c>
      <c r="B89" s="24">
        <v>142.79</v>
      </c>
      <c r="C89" s="160">
        <v>33.159999999999997</v>
      </c>
      <c r="D89" s="309">
        <f t="shared" si="38"/>
        <v>7.9271891094556141E-3</v>
      </c>
      <c r="E89" s="259">
        <f t="shared" si="39"/>
        <v>1.703889142382649E-3</v>
      </c>
      <c r="F89" s="64">
        <f t="shared" si="34"/>
        <v>-0.76777085230058129</v>
      </c>
      <c r="H89" s="24">
        <v>177.19800000000001</v>
      </c>
      <c r="I89" s="160">
        <v>32.409999999999997</v>
      </c>
      <c r="J89" s="258">
        <f t="shared" si="40"/>
        <v>1.3802649484303202E-2</v>
      </c>
      <c r="K89" s="259">
        <f t="shared" si="41"/>
        <v>2.1262821330369007E-3</v>
      </c>
      <c r="L89" s="64">
        <f t="shared" si="60"/>
        <v>-0.81709725843406811</v>
      </c>
      <c r="N89" s="47">
        <f t="shared" si="61"/>
        <v>12.409692555501087</v>
      </c>
      <c r="O89" s="163">
        <f t="shared" si="62"/>
        <v>9.773823884197828</v>
      </c>
      <c r="P89" s="64">
        <f t="shared" si="63"/>
        <v>-0.21240402689386578</v>
      </c>
    </row>
    <row r="90" spans="1:16" ht="20.100000000000001" customHeight="1" x14ac:dyDescent="0.25">
      <c r="A90" s="44" t="s">
        <v>230</v>
      </c>
      <c r="B90" s="24">
        <v>21.42</v>
      </c>
      <c r="C90" s="160">
        <v>46.080000000000005</v>
      </c>
      <c r="D90" s="309">
        <f t="shared" si="38"/>
        <v>1.1891616410430652E-3</v>
      </c>
      <c r="E90" s="259">
        <f t="shared" si="39"/>
        <v>2.367768747918953E-3</v>
      </c>
      <c r="F90" s="64">
        <f t="shared" si="34"/>
        <v>1.1512605042016808</v>
      </c>
      <c r="H90" s="24">
        <v>11.103</v>
      </c>
      <c r="I90" s="160">
        <v>29.032</v>
      </c>
      <c r="J90" s="258">
        <f t="shared" si="40"/>
        <v>8.6485635968926524E-4</v>
      </c>
      <c r="K90" s="259">
        <f t="shared" si="41"/>
        <v>1.9046659329320364E-3</v>
      </c>
      <c r="L90" s="64">
        <f t="shared" si="60"/>
        <v>1.6147887958209495</v>
      </c>
      <c r="N90" s="47">
        <f t="shared" si="61"/>
        <v>5.1834733893557416</v>
      </c>
      <c r="O90" s="163">
        <f t="shared" si="62"/>
        <v>6.3003472222222214</v>
      </c>
      <c r="P90" s="64">
        <f t="shared" si="63"/>
        <v>0.2154682293073944</v>
      </c>
    </row>
    <row r="91" spans="1:16" ht="20.100000000000001" customHeight="1" x14ac:dyDescent="0.25">
      <c r="A91" s="44" t="s">
        <v>213</v>
      </c>
      <c r="B91" s="24"/>
      <c r="C91" s="160">
        <v>49.95</v>
      </c>
      <c r="D91" s="309">
        <f t="shared" si="38"/>
        <v>0</v>
      </c>
      <c r="E91" s="259">
        <f t="shared" si="39"/>
        <v>2.5666243263574588E-3</v>
      </c>
      <c r="F91" s="64"/>
      <c r="H91" s="24"/>
      <c r="I91" s="160">
        <v>28.367999999999999</v>
      </c>
      <c r="J91" s="258">
        <f t="shared" si="40"/>
        <v>0</v>
      </c>
      <c r="K91" s="259">
        <f t="shared" si="41"/>
        <v>1.861103719530725E-3</v>
      </c>
      <c r="L91" s="64"/>
      <c r="N91" s="47"/>
      <c r="O91" s="163">
        <f t="shared" si="62"/>
        <v>5.679279279279279</v>
      </c>
      <c r="P91" s="64"/>
    </row>
    <row r="92" spans="1:16" ht="20.100000000000001" customHeight="1" x14ac:dyDescent="0.25">
      <c r="A92" s="44" t="s">
        <v>231</v>
      </c>
      <c r="B92" s="24">
        <v>31.96</v>
      </c>
      <c r="C92" s="160">
        <v>33.94</v>
      </c>
      <c r="D92" s="309">
        <f t="shared" si="38"/>
        <v>1.7743046707626687E-3</v>
      </c>
      <c r="E92" s="259">
        <f t="shared" si="39"/>
        <v>1.7439685612927354E-3</v>
      </c>
      <c r="F92" s="64">
        <f t="shared" ref="F92" si="64">(C92-B92)/B92</f>
        <v>6.1952440550688263E-2</v>
      </c>
      <c r="H92" s="24">
        <v>18.088000000000001</v>
      </c>
      <c r="I92" s="160">
        <v>27.625999999999998</v>
      </c>
      <c r="J92" s="258">
        <f t="shared" si="40"/>
        <v>1.4089454952769011E-3</v>
      </c>
      <c r="K92" s="259">
        <f t="shared" si="41"/>
        <v>1.8124242581696209E-3</v>
      </c>
      <c r="L92" s="64">
        <f t="shared" si="60"/>
        <v>0.52731092436974769</v>
      </c>
      <c r="N92" s="47">
        <f t="shared" si="61"/>
        <v>5.6595744680851068</v>
      </c>
      <c r="O92" s="163">
        <f t="shared" si="62"/>
        <v>8.1396582203889203</v>
      </c>
      <c r="P92" s="64">
        <f t="shared" si="63"/>
        <v>0.43821028706120008</v>
      </c>
    </row>
    <row r="93" spans="1:16" ht="20.100000000000001" customHeight="1" x14ac:dyDescent="0.25">
      <c r="A93" s="44" t="s">
        <v>232</v>
      </c>
      <c r="B93" s="24">
        <v>7.9499999999999993</v>
      </c>
      <c r="C93" s="160">
        <v>37.71</v>
      </c>
      <c r="D93" s="309">
        <f t="shared" si="38"/>
        <v>4.4135551103138972E-4</v>
      </c>
      <c r="E93" s="259">
        <f t="shared" si="39"/>
        <v>1.9376857526914868E-3</v>
      </c>
      <c r="F93" s="64">
        <f t="shared" ref="F93" si="65">(C93-B93)/B93</f>
        <v>3.7433962264150948</v>
      </c>
      <c r="H93" s="24">
        <v>4.0409999999999995</v>
      </c>
      <c r="I93" s="160">
        <v>24.15</v>
      </c>
      <c r="J93" s="258">
        <f t="shared" si="40"/>
        <v>3.1476939111089981E-4</v>
      </c>
      <c r="K93" s="259">
        <f t="shared" si="41"/>
        <v>1.5843786952434789E-3</v>
      </c>
      <c r="L93" s="64">
        <f t="shared" si="60"/>
        <v>4.9762435040831479</v>
      </c>
      <c r="N93" s="47">
        <f t="shared" si="36"/>
        <v>5.0830188679245278</v>
      </c>
      <c r="O93" s="163">
        <f t="shared" si="37"/>
        <v>6.4041368337311058</v>
      </c>
      <c r="P93" s="64">
        <f t="shared" ref="P93" si="66">(O93-N93)/N93</f>
        <v>0.25990813729676554</v>
      </c>
    </row>
    <row r="94" spans="1:16" ht="20.100000000000001" customHeight="1" x14ac:dyDescent="0.25">
      <c r="A94" s="44" t="s">
        <v>233</v>
      </c>
      <c r="B94" s="24"/>
      <c r="C94" s="160">
        <v>43.430000000000007</v>
      </c>
      <c r="D94" s="309">
        <f t="shared" si="38"/>
        <v>0</v>
      </c>
      <c r="E94" s="259">
        <f t="shared" si="39"/>
        <v>2.2316014913654541E-3</v>
      </c>
      <c r="F94" s="64"/>
      <c r="H94" s="24"/>
      <c r="I94" s="160">
        <v>23.561</v>
      </c>
      <c r="J94" s="258">
        <f t="shared" si="40"/>
        <v>0</v>
      </c>
      <c r="K94" s="259">
        <f t="shared" ref="K94" si="67">I94/$I$96</f>
        <v>1.5457369125727372E-3</v>
      </c>
      <c r="L94" s="64"/>
      <c r="N94" s="47"/>
      <c r="O94" s="163">
        <f t="shared" si="37"/>
        <v>5.4250518075063319</v>
      </c>
      <c r="P94" s="64"/>
    </row>
    <row r="95" spans="1:16" ht="20.100000000000001" customHeight="1" thickBot="1" x14ac:dyDescent="0.3">
      <c r="A95" s="13" t="s">
        <v>17</v>
      </c>
      <c r="B95" s="24">
        <f>B96-SUM(B68:B94)</f>
        <v>883.94999999999709</v>
      </c>
      <c r="C95" s="162">
        <f>C96-SUM(C68:C94)</f>
        <v>322.88999999999578</v>
      </c>
      <c r="D95" s="309">
        <f t="shared" si="38"/>
        <v>4.9073736349207003E-2</v>
      </c>
      <c r="E95" s="259">
        <f t="shared" si="39"/>
        <v>1.6591337912663644E-2</v>
      </c>
      <c r="F95" s="64">
        <f>(C95-B95)/B95</f>
        <v>-0.63471915832343817</v>
      </c>
      <c r="H95" s="24">
        <f>H96-SUM(H68:H94)</f>
        <v>691.16400000000067</v>
      </c>
      <c r="I95" s="162">
        <f>I96-SUM(I68:I94)</f>
        <v>221.33999999999651</v>
      </c>
      <c r="J95" s="258">
        <f t="shared" si="40"/>
        <v>5.3837483652010444E-2</v>
      </c>
      <c r="K95" s="259">
        <f t="shared" si="41"/>
        <v>1.4521175172057395E-2</v>
      </c>
      <c r="L95" s="64">
        <f>(I95-H95)/H95</f>
        <v>-0.67975762626526226</v>
      </c>
      <c r="N95" s="47">
        <f t="shared" si="36"/>
        <v>7.8190395384354652</v>
      </c>
      <c r="O95" s="163">
        <f t="shared" si="37"/>
        <v>6.8549660875220475</v>
      </c>
      <c r="P95" s="64">
        <f>(O95-N95)/N95</f>
        <v>-0.12329819361756572</v>
      </c>
    </row>
    <row r="96" spans="1:16" ht="26.25" customHeight="1" thickBot="1" x14ac:dyDescent="0.3">
      <c r="A96" s="17" t="s">
        <v>18</v>
      </c>
      <c r="B96" s="22">
        <v>18012.689999999991</v>
      </c>
      <c r="C96" s="165">
        <v>19461.360000000004</v>
      </c>
      <c r="D96" s="305">
        <f>SUM(D68:D95)</f>
        <v>0.99999999999999989</v>
      </c>
      <c r="E96" s="306">
        <f>SUM(E68:E95)</f>
        <v>0.99999999999999944</v>
      </c>
      <c r="F96" s="69">
        <f>(C96-B96)/B96</f>
        <v>8.0424967064886665E-2</v>
      </c>
      <c r="G96" s="2"/>
      <c r="H96" s="22">
        <v>12837.970000000003</v>
      </c>
      <c r="I96" s="165">
        <v>15242.567999999997</v>
      </c>
      <c r="J96" s="317">
        <f t="shared" si="40"/>
        <v>1</v>
      </c>
      <c r="K96" s="306">
        <f t="shared" si="41"/>
        <v>1</v>
      </c>
      <c r="L96" s="69">
        <f>(I96-H96)/H96</f>
        <v>0.18730360017977873</v>
      </c>
      <c r="M96" s="2"/>
      <c r="N96" s="43">
        <f t="shared" si="36"/>
        <v>7.1271808930259777</v>
      </c>
      <c r="O96" s="170">
        <f t="shared" si="37"/>
        <v>7.8322213863779275</v>
      </c>
      <c r="P96" s="69">
        <f>(O96-N96)/N96</f>
        <v>9.8922772402457115E-2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O94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L21" sqref="L21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5" t="s">
        <v>179</v>
      </c>
    </row>
    <row r="2" spans="1:18" ht="15.75" thickBot="1" x14ac:dyDescent="0.3"/>
    <row r="3" spans="1:18" x14ac:dyDescent="0.25">
      <c r="A3" s="434" t="s">
        <v>16</v>
      </c>
      <c r="B3" s="452"/>
      <c r="C3" s="452"/>
      <c r="D3" s="455" t="s">
        <v>1</v>
      </c>
      <c r="E3" s="446"/>
      <c r="F3" s="455" t="s">
        <v>105</v>
      </c>
      <c r="G3" s="446"/>
      <c r="H3" s="148" t="s">
        <v>0</v>
      </c>
      <c r="J3" s="447" t="s">
        <v>19</v>
      </c>
      <c r="K3" s="446"/>
      <c r="L3" s="458" t="s">
        <v>105</v>
      </c>
      <c r="M3" s="459"/>
      <c r="N3" s="148" t="s">
        <v>0</v>
      </c>
      <c r="P3" s="445" t="s">
        <v>22</v>
      </c>
      <c r="Q3" s="446"/>
      <c r="R3" s="148" t="s">
        <v>0</v>
      </c>
    </row>
    <row r="4" spans="1:18" x14ac:dyDescent="0.25">
      <c r="A4" s="453"/>
      <c r="B4" s="454"/>
      <c r="C4" s="454"/>
      <c r="D4" s="456" t="s">
        <v>160</v>
      </c>
      <c r="E4" s="448"/>
      <c r="F4" s="456" t="str">
        <f>D4</f>
        <v>jan-fev</v>
      </c>
      <c r="G4" s="448"/>
      <c r="H4" s="149" t="s">
        <v>169</v>
      </c>
      <c r="J4" s="443" t="str">
        <f>D4</f>
        <v>jan-fev</v>
      </c>
      <c r="K4" s="448"/>
      <c r="L4" s="449" t="str">
        <f>D4</f>
        <v>jan-fev</v>
      </c>
      <c r="M4" s="450"/>
      <c r="N4" s="149" t="str">
        <f>H4</f>
        <v>2022/2021</v>
      </c>
      <c r="P4" s="443" t="str">
        <f>D4</f>
        <v>jan-fev</v>
      </c>
      <c r="Q4" s="444"/>
      <c r="R4" s="149" t="str">
        <f>N4</f>
        <v>2022/2021</v>
      </c>
    </row>
    <row r="5" spans="1:18" ht="19.5" customHeight="1" thickBot="1" x14ac:dyDescent="0.3">
      <c r="A5" s="435"/>
      <c r="B5" s="461"/>
      <c r="C5" s="461"/>
      <c r="D5" s="117">
        <v>2020</v>
      </c>
      <c r="E5" s="181">
        <v>2021</v>
      </c>
      <c r="F5" s="117">
        <f>D5</f>
        <v>2020</v>
      </c>
      <c r="G5" s="152">
        <f>E5</f>
        <v>2021</v>
      </c>
      <c r="H5" s="192" t="s">
        <v>1</v>
      </c>
      <c r="J5" s="30">
        <f>D5</f>
        <v>2020</v>
      </c>
      <c r="K5" s="152">
        <f>E5</f>
        <v>2021</v>
      </c>
      <c r="L5" s="180">
        <f>F5</f>
        <v>2020</v>
      </c>
      <c r="M5" s="164">
        <f>G5</f>
        <v>2021</v>
      </c>
      <c r="N5" s="321">
        <v>1000</v>
      </c>
      <c r="P5" s="30">
        <f>D5</f>
        <v>2020</v>
      </c>
      <c r="Q5" s="152">
        <f>E5</f>
        <v>2021</v>
      </c>
      <c r="R5" s="192"/>
    </row>
    <row r="6" spans="1:18" ht="24" customHeight="1" x14ac:dyDescent="0.25">
      <c r="A6" s="182" t="s">
        <v>20</v>
      </c>
      <c r="B6" s="11"/>
      <c r="C6" s="11"/>
      <c r="D6" s="184">
        <v>2244.25</v>
      </c>
      <c r="E6" s="185">
        <v>1774.1299999999994</v>
      </c>
      <c r="F6" s="309">
        <f>D6/D8</f>
        <v>0.64202690834398968</v>
      </c>
      <c r="G6" s="308">
        <f>E6/E8</f>
        <v>0.51840737288407979</v>
      </c>
      <c r="H6" s="191">
        <f>(E6-D6)/D6</f>
        <v>-0.20947755374846858</v>
      </c>
      <c r="I6" s="2"/>
      <c r="J6" s="189">
        <v>1037.605</v>
      </c>
      <c r="K6" s="185">
        <v>856.45299999999986</v>
      </c>
      <c r="L6" s="309">
        <f>J6/J8</f>
        <v>0.54941159339713808</v>
      </c>
      <c r="M6" s="308">
        <f>K6/K8</f>
        <v>0.30469071572628337</v>
      </c>
      <c r="N6" s="191">
        <f>(K6-J6)/J6</f>
        <v>-0.17458666833718048</v>
      </c>
      <c r="P6" s="39">
        <f t="shared" ref="P6:Q8" si="0">(J6/D6)*10</f>
        <v>4.6233931157402255</v>
      </c>
      <c r="Q6" s="173">
        <f t="shared" si="0"/>
        <v>4.8274534560601543</v>
      </c>
      <c r="R6" s="191">
        <f>(Q6-P6)/P6</f>
        <v>4.4136489199936409E-2</v>
      </c>
    </row>
    <row r="7" spans="1:18" ht="24" customHeight="1" thickBot="1" x14ac:dyDescent="0.3">
      <c r="A7" s="182" t="s">
        <v>21</v>
      </c>
      <c r="B7" s="11"/>
      <c r="C7" s="11"/>
      <c r="D7" s="186">
        <v>1251.3199999999997</v>
      </c>
      <c r="E7" s="187">
        <v>1648.14</v>
      </c>
      <c r="F7" s="309">
        <f>D7/D8</f>
        <v>0.35797309165601027</v>
      </c>
      <c r="G7" s="259">
        <f>E7/E8</f>
        <v>0.48159262711592021</v>
      </c>
      <c r="H7" s="67">
        <f t="shared" ref="H7:H8" si="1">(E7-D7)/D7</f>
        <v>0.31712112009717774</v>
      </c>
      <c r="J7" s="189">
        <v>850.97</v>
      </c>
      <c r="K7" s="187">
        <v>1954.44</v>
      </c>
      <c r="L7" s="309">
        <f>J7/J8</f>
        <v>0.45058840660286192</v>
      </c>
      <c r="M7" s="259">
        <f>K7/K8</f>
        <v>0.69530928427371663</v>
      </c>
      <c r="N7" s="120">
        <f t="shared" ref="N7:N8" si="2">(K7-J7)/J7</f>
        <v>1.2967202134035278</v>
      </c>
      <c r="P7" s="39">
        <f t="shared" si="0"/>
        <v>6.8005785890100068</v>
      </c>
      <c r="Q7" s="173">
        <f t="shared" si="0"/>
        <v>11.858458626087589</v>
      </c>
      <c r="R7" s="120">
        <f t="shared" ref="R7:R8" si="3">(Q7-P7)/P7</f>
        <v>0.74374260526175062</v>
      </c>
    </row>
    <row r="8" spans="1:18" ht="26.25" customHeight="1" thickBot="1" x14ac:dyDescent="0.3">
      <c r="A8" s="17" t="s">
        <v>12</v>
      </c>
      <c r="B8" s="183"/>
      <c r="C8" s="183"/>
      <c r="D8" s="188">
        <v>3495.5699999999997</v>
      </c>
      <c r="E8" s="165">
        <v>3422.2699999999995</v>
      </c>
      <c r="F8" s="305">
        <f>SUM(F6:F7)</f>
        <v>1</v>
      </c>
      <c r="G8" s="306">
        <f>SUM(G6:G7)</f>
        <v>1</v>
      </c>
      <c r="H8" s="190">
        <f t="shared" si="1"/>
        <v>-2.0969398409987551E-2</v>
      </c>
      <c r="I8" s="2"/>
      <c r="J8" s="22">
        <v>1888.575</v>
      </c>
      <c r="K8" s="165">
        <v>2810.893</v>
      </c>
      <c r="L8" s="305">
        <f>SUM(L6:L7)</f>
        <v>1</v>
      </c>
      <c r="M8" s="306">
        <f>SUM(M6:M7)</f>
        <v>1</v>
      </c>
      <c r="N8" s="190">
        <f t="shared" si="2"/>
        <v>0.48836715513019074</v>
      </c>
      <c r="O8" s="2"/>
      <c r="P8" s="34">
        <f t="shared" si="0"/>
        <v>5.4027669307151625</v>
      </c>
      <c r="Q8" s="166">
        <f t="shared" si="0"/>
        <v>8.213533707159284</v>
      </c>
      <c r="R8" s="190">
        <f t="shared" si="3"/>
        <v>0.5202457948842264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84"/>
  <sheetViews>
    <sheetView showGridLines="0" topLeftCell="A22" workbookViewId="0">
      <selection activeCell="P82" sqref="P82"/>
    </sheetView>
  </sheetViews>
  <sheetFormatPr defaultRowHeight="15" x14ac:dyDescent="0.25"/>
  <cols>
    <col min="1" max="1" width="26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180</v>
      </c>
    </row>
    <row r="3" spans="1:16" ht="8.25" customHeight="1" thickBot="1" x14ac:dyDescent="0.3"/>
    <row r="4" spans="1:16" x14ac:dyDescent="0.25">
      <c r="A4" s="462" t="s">
        <v>3</v>
      </c>
      <c r="B4" s="455" t="s">
        <v>1</v>
      </c>
      <c r="C4" s="446"/>
      <c r="D4" s="455" t="s">
        <v>105</v>
      </c>
      <c r="E4" s="446"/>
      <c r="F4" s="148" t="s">
        <v>0</v>
      </c>
      <c r="H4" s="465" t="s">
        <v>19</v>
      </c>
      <c r="I4" s="466"/>
      <c r="J4" s="455" t="s">
        <v>105</v>
      </c>
      <c r="K4" s="451"/>
      <c r="L4" s="148" t="s">
        <v>0</v>
      </c>
      <c r="N4" s="445" t="s">
        <v>22</v>
      </c>
      <c r="O4" s="446"/>
      <c r="P4" s="148" t="s">
        <v>0</v>
      </c>
    </row>
    <row r="5" spans="1:16" x14ac:dyDescent="0.25">
      <c r="A5" s="463"/>
      <c r="B5" s="456" t="s">
        <v>160</v>
      </c>
      <c r="C5" s="448"/>
      <c r="D5" s="456" t="str">
        <f>B5</f>
        <v>jan-fev</v>
      </c>
      <c r="E5" s="448"/>
      <c r="F5" s="149" t="s">
        <v>169</v>
      </c>
      <c r="H5" s="443" t="str">
        <f>B5</f>
        <v>jan-fev</v>
      </c>
      <c r="I5" s="448"/>
      <c r="J5" s="456" t="str">
        <f>B5</f>
        <v>jan-fev</v>
      </c>
      <c r="K5" s="444"/>
      <c r="L5" s="149" t="str">
        <f>F5</f>
        <v>2022/2021</v>
      </c>
      <c r="N5" s="443" t="str">
        <f>B5</f>
        <v>jan-fev</v>
      </c>
      <c r="O5" s="444"/>
      <c r="P5" s="149" t="str">
        <f>L5</f>
        <v>2022/2021</v>
      </c>
    </row>
    <row r="6" spans="1:16" ht="19.5" customHeight="1" thickBot="1" x14ac:dyDescent="0.3">
      <c r="A6" s="464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119</v>
      </c>
      <c r="B7" s="45">
        <v>368.61</v>
      </c>
      <c r="C7" s="167">
        <v>379.02</v>
      </c>
      <c r="D7" s="309">
        <f>B7/$B$33</f>
        <v>0.10545061320471338</v>
      </c>
      <c r="E7" s="308">
        <f>C7/$C$33</f>
        <v>0.11075105120285657</v>
      </c>
      <c r="F7" s="64">
        <f>(C7-B7)/B7</f>
        <v>2.8241230568893865E-2</v>
      </c>
      <c r="H7" s="45">
        <v>288.36400000000003</v>
      </c>
      <c r="I7" s="167">
        <v>905.84799999999996</v>
      </c>
      <c r="J7" s="309">
        <f>H7/$H$33</f>
        <v>0.15268866738149137</v>
      </c>
      <c r="K7" s="308">
        <f>I7/$I$33</f>
        <v>0.32226342304740885</v>
      </c>
      <c r="L7" s="64">
        <f>(I7-H7)/H7</f>
        <v>2.1413352568281749</v>
      </c>
      <c r="N7" s="39">
        <f t="shared" ref="N7:N33" si="0">(H7/B7)*10</f>
        <v>7.8230107701907166</v>
      </c>
      <c r="O7" s="172">
        <f t="shared" ref="O7:O33" si="1">(I7/C7)*10</f>
        <v>23.899741438446519</v>
      </c>
      <c r="P7" s="73">
        <f>(O7-N7)/N7</f>
        <v>2.0550566962678318</v>
      </c>
    </row>
    <row r="8" spans="1:16" ht="20.100000000000001" customHeight="1" x14ac:dyDescent="0.25">
      <c r="A8" s="13" t="s">
        <v>181</v>
      </c>
      <c r="B8" s="24">
        <v>795.30000000000007</v>
      </c>
      <c r="C8" s="160">
        <v>661.06</v>
      </c>
      <c r="D8" s="309">
        <f t="shared" ref="D8:D32" si="2">B8/$B$33</f>
        <v>0.22751654236648097</v>
      </c>
      <c r="E8" s="259">
        <f t="shared" ref="E8:E32" si="3">C8/$C$33</f>
        <v>0.19316418634415164</v>
      </c>
      <c r="F8" s="64">
        <f t="shared" ref="F8:F33" si="4">(C8-B8)/B8</f>
        <v>-0.16879165094932744</v>
      </c>
      <c r="H8" s="24">
        <v>287.05700000000002</v>
      </c>
      <c r="I8" s="160">
        <v>255.416</v>
      </c>
      <c r="J8" s="309">
        <f t="shared" ref="J8:J32" si="5">H8/$H$33</f>
        <v>0.15199661120156735</v>
      </c>
      <c r="K8" s="259">
        <f t="shared" ref="K8:K32" si="6">I8/$I$33</f>
        <v>9.0866496874836597E-2</v>
      </c>
      <c r="L8" s="64">
        <f t="shared" ref="L8:L33" si="7">(I8-H8)/H8</f>
        <v>-0.11022549528490863</v>
      </c>
      <c r="N8" s="39">
        <f t="shared" si="0"/>
        <v>3.6094178297497796</v>
      </c>
      <c r="O8" s="173">
        <f t="shared" si="1"/>
        <v>3.8637340029649354</v>
      </c>
      <c r="P8" s="64">
        <f t="shared" ref="P8:P65" si="8">(O8-N8)/N8</f>
        <v>7.0459056061344394E-2</v>
      </c>
    </row>
    <row r="9" spans="1:16" ht="20.100000000000001" customHeight="1" x14ac:dyDescent="0.25">
      <c r="A9" s="13" t="s">
        <v>120</v>
      </c>
      <c r="B9" s="24">
        <v>164.29</v>
      </c>
      <c r="C9" s="160">
        <v>272.08</v>
      </c>
      <c r="D9" s="309">
        <f t="shared" si="2"/>
        <v>4.6999487923285746E-2</v>
      </c>
      <c r="E9" s="259">
        <f t="shared" si="3"/>
        <v>7.950278616240096E-2</v>
      </c>
      <c r="F9" s="64">
        <f t="shared" si="4"/>
        <v>0.65609592793231475</v>
      </c>
      <c r="H9" s="24">
        <v>108.958</v>
      </c>
      <c r="I9" s="160">
        <v>254.59</v>
      </c>
      <c r="J9" s="309">
        <f t="shared" si="5"/>
        <v>5.769323431687913E-2</v>
      </c>
      <c r="K9" s="259">
        <f t="shared" si="6"/>
        <v>9.0572640082706837E-2</v>
      </c>
      <c r="L9" s="64">
        <f t="shared" si="7"/>
        <v>1.3365884102131098</v>
      </c>
      <c r="N9" s="39">
        <f t="shared" si="0"/>
        <v>6.6320530768762556</v>
      </c>
      <c r="O9" s="173">
        <f t="shared" si="1"/>
        <v>9.3571743604822117</v>
      </c>
      <c r="P9" s="64">
        <f t="shared" si="8"/>
        <v>0.41090160950423332</v>
      </c>
    </row>
    <row r="10" spans="1:16" ht="20.100000000000001" customHeight="1" x14ac:dyDescent="0.25">
      <c r="A10" s="13" t="s">
        <v>182</v>
      </c>
      <c r="B10" s="24">
        <v>680.94</v>
      </c>
      <c r="C10" s="160">
        <v>580.57000000000005</v>
      </c>
      <c r="D10" s="309">
        <f t="shared" si="2"/>
        <v>0.19480084793038044</v>
      </c>
      <c r="E10" s="259">
        <f t="shared" si="3"/>
        <v>0.16964470950567898</v>
      </c>
      <c r="F10" s="64">
        <f t="shared" si="4"/>
        <v>-0.1473991834816577</v>
      </c>
      <c r="H10" s="24">
        <v>275.22300000000001</v>
      </c>
      <c r="I10" s="160">
        <v>238.85899999999998</v>
      </c>
      <c r="J10" s="309">
        <f t="shared" si="5"/>
        <v>0.14573051109963864</v>
      </c>
      <c r="K10" s="259">
        <f t="shared" si="6"/>
        <v>8.4976197955596341E-2</v>
      </c>
      <c r="L10" s="64">
        <f t="shared" si="7"/>
        <v>-0.13212558543435698</v>
      </c>
      <c r="N10" s="39">
        <f t="shared" si="0"/>
        <v>4.0418098510882015</v>
      </c>
      <c r="O10" s="173">
        <f t="shared" si="1"/>
        <v>4.1142153400968002</v>
      </c>
      <c r="P10" s="64">
        <f t="shared" si="8"/>
        <v>1.7914125522036767E-2</v>
      </c>
    </row>
    <row r="11" spans="1:16" ht="20.100000000000001" customHeight="1" x14ac:dyDescent="0.25">
      <c r="A11" s="13" t="s">
        <v>123</v>
      </c>
      <c r="B11" s="24">
        <v>139.54</v>
      </c>
      <c r="C11" s="160">
        <v>278.44</v>
      </c>
      <c r="D11" s="309">
        <f t="shared" si="2"/>
        <v>3.9919097600677418E-2</v>
      </c>
      <c r="E11" s="259">
        <f t="shared" si="3"/>
        <v>8.1361201775429742E-2</v>
      </c>
      <c r="F11" s="64">
        <f t="shared" si="4"/>
        <v>0.9954135015049449</v>
      </c>
      <c r="H11" s="24">
        <v>51.192999999999998</v>
      </c>
      <c r="I11" s="160">
        <v>233.16399999999999</v>
      </c>
      <c r="J11" s="309">
        <f t="shared" si="5"/>
        <v>2.7106680963160056E-2</v>
      </c>
      <c r="K11" s="259">
        <f t="shared" si="6"/>
        <v>8.2950151428745261E-2</v>
      </c>
      <c r="L11" s="64">
        <f t="shared" si="7"/>
        <v>3.5546070751860608</v>
      </c>
      <c r="N11" s="39">
        <f t="shared" si="0"/>
        <v>3.6686971477712484</v>
      </c>
      <c r="O11" s="173">
        <f t="shared" si="1"/>
        <v>8.3739405257865247</v>
      </c>
      <c r="P11" s="64">
        <f t="shared" si="8"/>
        <v>1.2825379660661647</v>
      </c>
    </row>
    <row r="12" spans="1:16" ht="20.100000000000001" customHeight="1" x14ac:dyDescent="0.25">
      <c r="A12" s="13" t="s">
        <v>128</v>
      </c>
      <c r="B12" s="24">
        <v>276.7</v>
      </c>
      <c r="C12" s="160">
        <v>314</v>
      </c>
      <c r="D12" s="309">
        <f t="shared" si="2"/>
        <v>7.9157333424877754E-2</v>
      </c>
      <c r="E12" s="259">
        <f t="shared" si="3"/>
        <v>9.1751965800477453E-2</v>
      </c>
      <c r="F12" s="64">
        <f t="shared" si="4"/>
        <v>0.13480303577882188</v>
      </c>
      <c r="H12" s="24">
        <v>170.09899999999999</v>
      </c>
      <c r="I12" s="160">
        <v>200.64699999999999</v>
      </c>
      <c r="J12" s="309">
        <f t="shared" si="5"/>
        <v>9.0067378843837281E-2</v>
      </c>
      <c r="K12" s="259">
        <f t="shared" si="6"/>
        <v>7.1381941610726571E-2</v>
      </c>
      <c r="L12" s="64">
        <f t="shared" si="7"/>
        <v>0.17958953315422196</v>
      </c>
      <c r="N12" s="39">
        <f t="shared" si="0"/>
        <v>6.1474159739790393</v>
      </c>
      <c r="O12" s="173">
        <f t="shared" si="1"/>
        <v>6.3900318471337583</v>
      </c>
      <c r="P12" s="64">
        <f t="shared" si="8"/>
        <v>3.9466317910105728E-2</v>
      </c>
    </row>
    <row r="13" spans="1:16" ht="20.100000000000001" customHeight="1" x14ac:dyDescent="0.25">
      <c r="A13" s="13" t="s">
        <v>186</v>
      </c>
      <c r="B13" s="24">
        <v>116.1</v>
      </c>
      <c r="C13" s="160">
        <v>200.17999999999998</v>
      </c>
      <c r="D13" s="309">
        <f t="shared" si="2"/>
        <v>3.3213467331508158E-2</v>
      </c>
      <c r="E13" s="259">
        <f t="shared" si="3"/>
        <v>5.8493339216368068E-2</v>
      </c>
      <c r="F13" s="64">
        <f t="shared" si="4"/>
        <v>0.72420327304048226</v>
      </c>
      <c r="H13" s="24">
        <v>53.839999999999996</v>
      </c>
      <c r="I13" s="160">
        <v>133.16499999999999</v>
      </c>
      <c r="J13" s="309">
        <f t="shared" si="5"/>
        <v>2.8508266814926599E-2</v>
      </c>
      <c r="K13" s="259">
        <f t="shared" si="6"/>
        <v>4.7374624363147239E-2</v>
      </c>
      <c r="L13" s="64">
        <f t="shared" si="7"/>
        <v>1.4733469539375927</v>
      </c>
      <c r="N13" s="39">
        <f t="shared" si="0"/>
        <v>4.6373815676141259</v>
      </c>
      <c r="O13" s="173">
        <f t="shared" si="1"/>
        <v>6.6522629633330013</v>
      </c>
      <c r="P13" s="64">
        <f t="shared" si="8"/>
        <v>0.43448686857905167</v>
      </c>
    </row>
    <row r="14" spans="1:16" ht="20.100000000000001" customHeight="1" x14ac:dyDescent="0.25">
      <c r="A14" s="13" t="s">
        <v>126</v>
      </c>
      <c r="B14" s="24">
        <v>17.8</v>
      </c>
      <c r="C14" s="160">
        <v>171.89</v>
      </c>
      <c r="D14" s="309">
        <f t="shared" si="2"/>
        <v>5.0921595047445757E-3</v>
      </c>
      <c r="E14" s="259">
        <f t="shared" si="3"/>
        <v>5.022689618294289E-2</v>
      </c>
      <c r="F14" s="64">
        <f t="shared" si="4"/>
        <v>8.6567415730337061</v>
      </c>
      <c r="H14" s="24">
        <v>19.501000000000001</v>
      </c>
      <c r="I14" s="160">
        <v>102.20400000000001</v>
      </c>
      <c r="J14" s="309">
        <f t="shared" si="5"/>
        <v>1.0325774724329191E-2</v>
      </c>
      <c r="K14" s="259">
        <f t="shared" si="6"/>
        <v>3.6359975281876629E-2</v>
      </c>
      <c r="L14" s="64">
        <f t="shared" si="7"/>
        <v>4.2409620019486178</v>
      </c>
      <c r="N14" s="39">
        <f t="shared" si="0"/>
        <v>10.955617977528089</v>
      </c>
      <c r="O14" s="173">
        <f t="shared" si="1"/>
        <v>5.9458956309267563</v>
      </c>
      <c r="P14" s="64">
        <f t="shared" si="8"/>
        <v>-0.45727428218811206</v>
      </c>
    </row>
    <row r="15" spans="1:16" ht="20.100000000000001" customHeight="1" x14ac:dyDescent="0.25">
      <c r="A15" s="13" t="s">
        <v>133</v>
      </c>
      <c r="B15" s="24">
        <v>5.56</v>
      </c>
      <c r="C15" s="160">
        <v>33.08</v>
      </c>
      <c r="D15" s="309">
        <f t="shared" si="2"/>
        <v>1.5905846542910022E-3</v>
      </c>
      <c r="E15" s="259">
        <f t="shared" si="3"/>
        <v>9.6660988174515731E-3</v>
      </c>
      <c r="F15" s="64">
        <f t="shared" si="4"/>
        <v>4.9496402877697845</v>
      </c>
      <c r="H15" s="24">
        <v>14.030999999999999</v>
      </c>
      <c r="I15" s="160">
        <v>71.974999999999994</v>
      </c>
      <c r="J15" s="309">
        <f t="shared" si="5"/>
        <v>7.4294110638973834E-3</v>
      </c>
      <c r="K15" s="259">
        <f t="shared" si="6"/>
        <v>2.5605741662880807E-2</v>
      </c>
      <c r="L15" s="64">
        <f t="shared" si="7"/>
        <v>4.1297127788468391</v>
      </c>
      <c r="N15" s="39">
        <f t="shared" si="0"/>
        <v>25.235611510791365</v>
      </c>
      <c r="O15" s="173">
        <f t="shared" si="1"/>
        <v>21.757859733978236</v>
      </c>
      <c r="P15" s="64">
        <f t="shared" si="8"/>
        <v>-0.13781127417205472</v>
      </c>
    </row>
    <row r="16" spans="1:16" ht="20.100000000000001" customHeight="1" x14ac:dyDescent="0.25">
      <c r="A16" s="13" t="s">
        <v>184</v>
      </c>
      <c r="B16" s="24">
        <v>326.44</v>
      </c>
      <c r="C16" s="160">
        <v>121.46000000000001</v>
      </c>
      <c r="D16" s="309">
        <f t="shared" si="2"/>
        <v>9.3386772400495463E-2</v>
      </c>
      <c r="E16" s="259">
        <f t="shared" si="3"/>
        <v>3.5491062949445831E-2</v>
      </c>
      <c r="F16" s="64">
        <f t="shared" si="4"/>
        <v>-0.62792549932606301</v>
      </c>
      <c r="H16" s="24">
        <v>181.56200000000001</v>
      </c>
      <c r="I16" s="160">
        <v>67.614000000000004</v>
      </c>
      <c r="J16" s="309">
        <f t="shared" si="5"/>
        <v>9.6137034536621549E-2</v>
      </c>
      <c r="K16" s="259">
        <f t="shared" si="6"/>
        <v>2.4054277412907579E-2</v>
      </c>
      <c r="L16" s="64">
        <f t="shared" si="7"/>
        <v>-0.62759828598495282</v>
      </c>
      <c r="N16" s="39">
        <f t="shared" si="0"/>
        <v>5.561879671608871</v>
      </c>
      <c r="O16" s="173">
        <f t="shared" si="1"/>
        <v>5.5667709534002965</v>
      </c>
      <c r="P16" s="64">
        <f t="shared" si="8"/>
        <v>8.7942963174725015E-4</v>
      </c>
    </row>
    <row r="17" spans="1:16" ht="20.100000000000001" customHeight="1" x14ac:dyDescent="0.25">
      <c r="A17" s="13" t="s">
        <v>183</v>
      </c>
      <c r="B17" s="24">
        <v>26.3</v>
      </c>
      <c r="C17" s="160">
        <v>113.28</v>
      </c>
      <c r="D17" s="309">
        <f t="shared" si="2"/>
        <v>7.5238087064484465E-3</v>
      </c>
      <c r="E17" s="259">
        <f t="shared" si="3"/>
        <v>3.3100836579229569E-2</v>
      </c>
      <c r="F17" s="64">
        <f t="shared" si="4"/>
        <v>3.3072243346007606</v>
      </c>
      <c r="H17" s="24">
        <v>14.198</v>
      </c>
      <c r="I17" s="160">
        <v>58.244</v>
      </c>
      <c r="J17" s="309">
        <f t="shared" si="5"/>
        <v>7.517837523000147E-3</v>
      </c>
      <c r="K17" s="259">
        <f t="shared" si="6"/>
        <v>2.0720817192258836E-2</v>
      </c>
      <c r="L17" s="64">
        <f t="shared" si="7"/>
        <v>3.1022679250598673</v>
      </c>
      <c r="N17" s="39">
        <f t="shared" si="0"/>
        <v>5.3984790874524711</v>
      </c>
      <c r="O17" s="173">
        <f t="shared" si="1"/>
        <v>5.1415960451977405</v>
      </c>
      <c r="P17" s="64">
        <f t="shared" si="8"/>
        <v>-4.7584335901531306E-2</v>
      </c>
    </row>
    <row r="18" spans="1:16" ht="20.100000000000001" customHeight="1" x14ac:dyDescent="0.25">
      <c r="A18" s="13" t="s">
        <v>132</v>
      </c>
      <c r="B18" s="24"/>
      <c r="C18" s="160">
        <v>16.73</v>
      </c>
      <c r="D18" s="309">
        <f t="shared" si="2"/>
        <v>0</v>
      </c>
      <c r="E18" s="259">
        <f t="shared" si="3"/>
        <v>4.8885681141464582E-3</v>
      </c>
      <c r="F18" s="64"/>
      <c r="H18" s="24"/>
      <c r="I18" s="160">
        <v>38.073</v>
      </c>
      <c r="J18" s="309">
        <f t="shared" si="5"/>
        <v>0</v>
      </c>
      <c r="K18" s="259">
        <f t="shared" si="6"/>
        <v>1.3544805867743814E-2</v>
      </c>
      <c r="L18" s="64"/>
      <c r="N18" s="39"/>
      <c r="O18" s="173">
        <f t="shared" si="1"/>
        <v>22.757322175732217</v>
      </c>
      <c r="P18" s="64"/>
    </row>
    <row r="19" spans="1:16" ht="20.100000000000001" customHeight="1" x14ac:dyDescent="0.25">
      <c r="A19" s="13" t="s">
        <v>122</v>
      </c>
      <c r="B19" s="24">
        <v>45.19</v>
      </c>
      <c r="C19" s="160">
        <v>49.819999999999993</v>
      </c>
      <c r="D19" s="309">
        <f t="shared" si="2"/>
        <v>1.2927791461764459E-2</v>
      </c>
      <c r="E19" s="259">
        <f t="shared" si="3"/>
        <v>1.4557588968725433E-2</v>
      </c>
      <c r="F19" s="64">
        <f t="shared" ref="F19:F32" si="9">(C19-B19)/B19</f>
        <v>0.10245629564062836</v>
      </c>
      <c r="H19" s="24">
        <v>34.649000000000001</v>
      </c>
      <c r="I19" s="160">
        <v>36.337000000000003</v>
      </c>
      <c r="J19" s="309">
        <f t="shared" si="5"/>
        <v>1.8346637014680384E-2</v>
      </c>
      <c r="K19" s="259">
        <f t="shared" si="6"/>
        <v>1.2927208541911775E-2</v>
      </c>
      <c r="L19" s="64">
        <f t="shared" ref="L19:L31" si="10">(I19-H19)/H19</f>
        <v>4.8717134693642021E-2</v>
      </c>
      <c r="N19" s="39">
        <f t="shared" si="0"/>
        <v>7.6674042929851733</v>
      </c>
      <c r="O19" s="173">
        <f t="shared" si="1"/>
        <v>7.293657165796871</v>
      </c>
      <c r="P19" s="64">
        <f t="shared" ref="P19:P24" si="11">(O19-N19)/N19</f>
        <v>-4.8744935431439249E-2</v>
      </c>
    </row>
    <row r="20" spans="1:16" ht="20.100000000000001" customHeight="1" x14ac:dyDescent="0.25">
      <c r="A20" s="13" t="s">
        <v>129</v>
      </c>
      <c r="B20" s="24">
        <v>10.909999999999998</v>
      </c>
      <c r="C20" s="160">
        <v>9.4700000000000006</v>
      </c>
      <c r="D20" s="309">
        <f t="shared" si="2"/>
        <v>3.1210932694810851E-3</v>
      </c>
      <c r="E20" s="259">
        <f t="shared" si="3"/>
        <v>2.7671691596513424E-3</v>
      </c>
      <c r="F20" s="64">
        <f t="shared" si="9"/>
        <v>-0.1319890009165901</v>
      </c>
      <c r="H20" s="24">
        <v>4.3280000000000003</v>
      </c>
      <c r="I20" s="160">
        <v>33.499000000000002</v>
      </c>
      <c r="J20" s="309">
        <f t="shared" si="5"/>
        <v>2.2916749401003405E-3</v>
      </c>
      <c r="K20" s="259">
        <f t="shared" si="6"/>
        <v>1.1917564987354558E-2</v>
      </c>
      <c r="L20" s="64">
        <f t="shared" si="10"/>
        <v>6.7400646950092424</v>
      </c>
      <c r="N20" s="39">
        <f t="shared" si="0"/>
        <v>3.9670027497708533</v>
      </c>
      <c r="O20" s="173">
        <f t="shared" si="1"/>
        <v>35.373812038014783</v>
      </c>
      <c r="P20" s="64">
        <f t="shared" si="11"/>
        <v>7.9170122304699913</v>
      </c>
    </row>
    <row r="21" spans="1:16" ht="20.100000000000001" customHeight="1" x14ac:dyDescent="0.25">
      <c r="A21" s="13" t="s">
        <v>191</v>
      </c>
      <c r="B21" s="24">
        <v>17.670000000000002</v>
      </c>
      <c r="C21" s="160">
        <v>26.16</v>
      </c>
      <c r="D21" s="309">
        <f t="shared" si="2"/>
        <v>5.054969575777341E-3</v>
      </c>
      <c r="E21" s="259">
        <f t="shared" si="3"/>
        <v>7.6440491252881852E-3</v>
      </c>
      <c r="F21" s="64">
        <f t="shared" si="9"/>
        <v>0.48047538200339546</v>
      </c>
      <c r="H21" s="24">
        <v>18.815000000000001</v>
      </c>
      <c r="I21" s="160">
        <v>29.033999999999999</v>
      </c>
      <c r="J21" s="309">
        <f t="shared" si="5"/>
        <v>9.9625378923262273E-3</v>
      </c>
      <c r="K21" s="259">
        <f t="shared" si="6"/>
        <v>1.0329101819243923E-2</v>
      </c>
      <c r="L21" s="64">
        <f t="shared" si="10"/>
        <v>0.54313048099920258</v>
      </c>
      <c r="N21" s="39">
        <f t="shared" si="0"/>
        <v>10.647990945104697</v>
      </c>
      <c r="O21" s="173">
        <f t="shared" si="1"/>
        <v>11.098623853211009</v>
      </c>
      <c r="P21" s="64">
        <f t="shared" si="11"/>
        <v>4.2320932693268892E-2</v>
      </c>
    </row>
    <row r="22" spans="1:16" ht="20.100000000000001" customHeight="1" x14ac:dyDescent="0.25">
      <c r="A22" s="13" t="s">
        <v>125</v>
      </c>
      <c r="B22" s="24">
        <v>39.299999999999997</v>
      </c>
      <c r="C22" s="160">
        <v>40.159999999999997</v>
      </c>
      <c r="D22" s="309">
        <f t="shared" si="2"/>
        <v>1.1242801603172013E-2</v>
      </c>
      <c r="E22" s="259">
        <f t="shared" si="3"/>
        <v>1.173490110365342E-2</v>
      </c>
      <c r="F22" s="64">
        <f t="shared" si="9"/>
        <v>2.1882951653944008E-2</v>
      </c>
      <c r="H22" s="24">
        <v>26.251999999999999</v>
      </c>
      <c r="I22" s="160">
        <v>26.53</v>
      </c>
      <c r="J22" s="309">
        <f t="shared" si="5"/>
        <v>1.3900427571052249E-2</v>
      </c>
      <c r="K22" s="259">
        <f t="shared" si="6"/>
        <v>9.4382817133202897E-3</v>
      </c>
      <c r="L22" s="64">
        <f t="shared" si="10"/>
        <v>1.058966935852515E-2</v>
      </c>
      <c r="N22" s="39">
        <f t="shared" si="0"/>
        <v>6.679898218829516</v>
      </c>
      <c r="O22" s="173">
        <f t="shared" si="1"/>
        <v>6.6060756972111569</v>
      </c>
      <c r="P22" s="64">
        <f t="shared" si="11"/>
        <v>-1.1051444078933069E-2</v>
      </c>
    </row>
    <row r="23" spans="1:16" ht="20.100000000000001" customHeight="1" x14ac:dyDescent="0.25">
      <c r="A23" s="13" t="s">
        <v>187</v>
      </c>
      <c r="B23" s="24">
        <v>20.91</v>
      </c>
      <c r="C23" s="160">
        <v>12.319999999999999</v>
      </c>
      <c r="D23" s="309">
        <f t="shared" si="2"/>
        <v>5.9818570361915213E-3</v>
      </c>
      <c r="E23" s="259">
        <f t="shared" si="3"/>
        <v>3.599949740961408E-3</v>
      </c>
      <c r="F23" s="64">
        <f t="shared" si="9"/>
        <v>-0.41080822572931619</v>
      </c>
      <c r="H23" s="24">
        <v>12.328000000000001</v>
      </c>
      <c r="I23" s="160">
        <v>21.888999999999999</v>
      </c>
      <c r="J23" s="309">
        <f t="shared" si="5"/>
        <v>6.5276729809512473E-3</v>
      </c>
      <c r="K23" s="259">
        <f t="shared" si="6"/>
        <v>7.7872049914386662E-3</v>
      </c>
      <c r="L23" s="64">
        <f t="shared" si="10"/>
        <v>0.77555158987670325</v>
      </c>
      <c r="N23" s="39">
        <f t="shared" si="0"/>
        <v>5.8957436633189868</v>
      </c>
      <c r="O23" s="173">
        <f t="shared" si="1"/>
        <v>17.767045454545457</v>
      </c>
      <c r="P23" s="64">
        <f t="shared" si="11"/>
        <v>2.0135376415845672</v>
      </c>
    </row>
    <row r="24" spans="1:16" ht="20.100000000000001" customHeight="1" x14ac:dyDescent="0.25">
      <c r="A24" s="13" t="s">
        <v>121</v>
      </c>
      <c r="B24" s="24">
        <v>40.43</v>
      </c>
      <c r="C24" s="160">
        <v>45.08</v>
      </c>
      <c r="D24" s="309">
        <f t="shared" si="2"/>
        <v>1.1566067908810292E-2</v>
      </c>
      <c r="E24" s="259">
        <f t="shared" si="3"/>
        <v>1.3172543370336061E-2</v>
      </c>
      <c r="F24" s="64">
        <f t="shared" si="9"/>
        <v>0.11501360375958443</v>
      </c>
      <c r="H24" s="24">
        <v>31.954999999999998</v>
      </c>
      <c r="I24" s="160">
        <v>19.532</v>
      </c>
      <c r="J24" s="309">
        <f t="shared" si="5"/>
        <v>1.6920164674423838E-2</v>
      </c>
      <c r="K24" s="259">
        <f t="shared" si="6"/>
        <v>6.9486814332669388E-3</v>
      </c>
      <c r="L24" s="64">
        <f t="shared" si="10"/>
        <v>-0.38876545141605379</v>
      </c>
      <c r="N24" s="39">
        <f t="shared" si="0"/>
        <v>7.9037843185753154</v>
      </c>
      <c r="O24" s="173">
        <f t="shared" si="1"/>
        <v>4.3327417923691218</v>
      </c>
      <c r="P24" s="64">
        <f t="shared" si="11"/>
        <v>-0.4518142679847173</v>
      </c>
    </row>
    <row r="25" spans="1:16" ht="20.100000000000001" customHeight="1" x14ac:dyDescent="0.25">
      <c r="A25" s="13" t="s">
        <v>188</v>
      </c>
      <c r="B25" s="24">
        <v>84.91</v>
      </c>
      <c r="C25" s="160">
        <v>6.76</v>
      </c>
      <c r="D25" s="309">
        <f t="shared" si="2"/>
        <v>2.4290745143138309E-2</v>
      </c>
      <c r="E25" s="259">
        <f t="shared" si="3"/>
        <v>1.9752970981249283E-3</v>
      </c>
      <c r="F25" s="64">
        <f t="shared" si="9"/>
        <v>-0.92038629136733008</v>
      </c>
      <c r="H25" s="24">
        <v>75.968999999999994</v>
      </c>
      <c r="I25" s="160">
        <v>13.577</v>
      </c>
      <c r="J25" s="309">
        <f t="shared" si="5"/>
        <v>4.0225566895675309E-2</v>
      </c>
      <c r="K25" s="259">
        <f t="shared" si="6"/>
        <v>4.830137611072355E-3</v>
      </c>
      <c r="L25" s="64">
        <f t="shared" si="10"/>
        <v>-0.82128236517526887</v>
      </c>
      <c r="N25" s="39">
        <f t="shared" ref="N25:N27" si="12">(H25/B25)*10</f>
        <v>8.9470027087504409</v>
      </c>
      <c r="O25" s="173">
        <f t="shared" ref="O25:O28" si="13">(I25/C25)*10</f>
        <v>20.084319526627219</v>
      </c>
      <c r="P25" s="64">
        <f t="shared" ref="P25:P27" si="14">(O25-N25)/N25</f>
        <v>1.2448098184863789</v>
      </c>
    </row>
    <row r="26" spans="1:16" ht="20.100000000000001" customHeight="1" x14ac:dyDescent="0.25">
      <c r="A26" s="13" t="s">
        <v>200</v>
      </c>
      <c r="B26" s="24">
        <v>0.9</v>
      </c>
      <c r="C26" s="160">
        <v>12.610000000000001</v>
      </c>
      <c r="D26" s="309">
        <f t="shared" si="2"/>
        <v>2.5746873900393922E-4</v>
      </c>
      <c r="E26" s="259">
        <f t="shared" si="3"/>
        <v>3.6846888176561171E-3</v>
      </c>
      <c r="F26" s="64">
        <f t="shared" si="9"/>
        <v>13.011111111111111</v>
      </c>
      <c r="H26" s="24">
        <v>0.67800000000000005</v>
      </c>
      <c r="I26" s="160">
        <v>12.832000000000001</v>
      </c>
      <c r="J26" s="309">
        <f t="shared" si="5"/>
        <v>3.5900083396211437E-4</v>
      </c>
      <c r="K26" s="259">
        <f t="shared" si="6"/>
        <v>4.5650972840303788E-3</v>
      </c>
      <c r="L26" s="64">
        <f t="shared" si="10"/>
        <v>17.926253687315633</v>
      </c>
      <c r="N26" s="39">
        <f t="shared" si="12"/>
        <v>7.5333333333333341</v>
      </c>
      <c r="O26" s="173">
        <f t="shared" si="13"/>
        <v>10.17605075337034</v>
      </c>
      <c r="P26" s="64">
        <f t="shared" si="14"/>
        <v>0.35080319735004506</v>
      </c>
    </row>
    <row r="27" spans="1:16" ht="20.100000000000001" customHeight="1" x14ac:dyDescent="0.25">
      <c r="A27" s="13" t="s">
        <v>127</v>
      </c>
      <c r="B27" s="24">
        <v>59.18</v>
      </c>
      <c r="C27" s="160">
        <v>22.95</v>
      </c>
      <c r="D27" s="309">
        <f t="shared" si="2"/>
        <v>1.692999997139236E-2</v>
      </c>
      <c r="E27" s="259">
        <f t="shared" si="3"/>
        <v>6.7060752073915837E-3</v>
      </c>
      <c r="F27" s="64">
        <f t="shared" si="9"/>
        <v>-0.61220006759040224</v>
      </c>
      <c r="H27" s="24">
        <v>40.847000000000001</v>
      </c>
      <c r="I27" s="160">
        <v>9.9629999999999992</v>
      </c>
      <c r="J27" s="309">
        <f t="shared" si="5"/>
        <v>2.1628476496829623E-2</v>
      </c>
      <c r="K27" s="259">
        <f t="shared" si="6"/>
        <v>3.544425205797589E-3</v>
      </c>
      <c r="L27" s="64">
        <f t="shared" si="10"/>
        <v>-0.75608979851641489</v>
      </c>
      <c r="N27" s="39">
        <f t="shared" si="12"/>
        <v>6.902162892869212</v>
      </c>
      <c r="O27" s="173">
        <f t="shared" si="13"/>
        <v>4.341176470588235</v>
      </c>
      <c r="P27" s="64">
        <f t="shared" si="14"/>
        <v>-0.37104114493252438</v>
      </c>
    </row>
    <row r="28" spans="1:16" ht="20.100000000000001" customHeight="1" x14ac:dyDescent="0.25">
      <c r="A28" s="13" t="s">
        <v>204</v>
      </c>
      <c r="B28" s="24"/>
      <c r="C28" s="160">
        <v>3.4699999999999998</v>
      </c>
      <c r="D28" s="309">
        <f t="shared" si="2"/>
        <v>0</v>
      </c>
      <c r="E28" s="259">
        <f t="shared" si="3"/>
        <v>1.0139468832090978E-3</v>
      </c>
      <c r="F28" s="64"/>
      <c r="H28" s="24"/>
      <c r="I28" s="160">
        <v>9.7759999999999998</v>
      </c>
      <c r="J28" s="309">
        <f t="shared" si="5"/>
        <v>0</v>
      </c>
      <c r="K28" s="259">
        <f t="shared" si="6"/>
        <v>3.4778983049159121E-3</v>
      </c>
      <c r="L28" s="64"/>
      <c r="N28" s="39"/>
      <c r="O28" s="173">
        <f t="shared" si="13"/>
        <v>28.172910662824208</v>
      </c>
      <c r="P28" s="64"/>
    </row>
    <row r="29" spans="1:16" ht="20.100000000000001" customHeight="1" x14ac:dyDescent="0.25">
      <c r="A29" s="13" t="s">
        <v>196</v>
      </c>
      <c r="B29" s="24">
        <v>64.28</v>
      </c>
      <c r="C29" s="160">
        <v>3.0999999999999996</v>
      </c>
      <c r="D29" s="309">
        <f t="shared" si="2"/>
        <v>1.8388989492414683E-2</v>
      </c>
      <c r="E29" s="259">
        <f t="shared" si="3"/>
        <v>9.0583150949515945E-4</v>
      </c>
      <c r="F29" s="64">
        <f t="shared" si="9"/>
        <v>-0.95177349097697572</v>
      </c>
      <c r="H29" s="24">
        <v>32.663000000000004</v>
      </c>
      <c r="I29" s="160">
        <v>5.843</v>
      </c>
      <c r="J29" s="309">
        <f t="shared" si="5"/>
        <v>1.7295050501039147E-2</v>
      </c>
      <c r="K29" s="259">
        <f t="shared" si="6"/>
        <v>2.0786988334312272E-3</v>
      </c>
      <c r="L29" s="64">
        <f t="shared" si="10"/>
        <v>-0.82111257386033132</v>
      </c>
      <c r="N29" s="39">
        <f t="shared" ref="N29" si="15">(H29/B29)*10</f>
        <v>5.0813627878033607</v>
      </c>
      <c r="O29" s="173">
        <f t="shared" ref="O29:O30" si="16">(I29/C29)*10</f>
        <v>18.848387096774196</v>
      </c>
      <c r="P29" s="64">
        <f t="shared" ref="P29" si="17">(O29-N29)/N29</f>
        <v>2.7093173394380345</v>
      </c>
    </row>
    <row r="30" spans="1:16" ht="20.100000000000001" customHeight="1" x14ac:dyDescent="0.25">
      <c r="A30" s="13" t="s">
        <v>136</v>
      </c>
      <c r="B30" s="24"/>
      <c r="C30" s="160">
        <v>2.7</v>
      </c>
      <c r="D30" s="309">
        <f t="shared" si="2"/>
        <v>0</v>
      </c>
      <c r="E30" s="259">
        <f t="shared" si="3"/>
        <v>7.8895002439901001E-4</v>
      </c>
      <c r="F30" s="64"/>
      <c r="H30" s="24"/>
      <c r="I30" s="160">
        <v>4.8109999999999999</v>
      </c>
      <c r="J30" s="309">
        <f t="shared" si="5"/>
        <v>0</v>
      </c>
      <c r="K30" s="259">
        <f t="shared" si="6"/>
        <v>1.7115557226831477E-3</v>
      </c>
      <c r="L30" s="64"/>
      <c r="N30" s="39"/>
      <c r="O30" s="173">
        <f t="shared" si="16"/>
        <v>17.818518518518516</v>
      </c>
      <c r="P30" s="64"/>
    </row>
    <row r="31" spans="1:16" ht="20.100000000000001" customHeight="1" x14ac:dyDescent="0.25">
      <c r="A31" s="13" t="s">
        <v>210</v>
      </c>
      <c r="B31" s="24">
        <v>5.04</v>
      </c>
      <c r="C31" s="160">
        <v>5.04</v>
      </c>
      <c r="D31" s="309">
        <f t="shared" si="2"/>
        <v>1.4418249384220596E-3</v>
      </c>
      <c r="E31" s="259">
        <f t="shared" si="3"/>
        <v>1.4727067122114852E-3</v>
      </c>
      <c r="F31" s="64">
        <f t="shared" si="9"/>
        <v>0</v>
      </c>
      <c r="H31" s="24">
        <v>3.879</v>
      </c>
      <c r="I31" s="160">
        <v>3.879</v>
      </c>
      <c r="J31" s="309">
        <f t="shared" si="5"/>
        <v>2.0539295500575832E-3</v>
      </c>
      <c r="K31" s="259">
        <f t="shared" si="6"/>
        <v>1.3799884947594951E-3</v>
      </c>
      <c r="L31" s="64">
        <f t="shared" si="10"/>
        <v>0</v>
      </c>
      <c r="N31" s="39">
        <f t="shared" ref="N31" si="18">(H31/B31)*10</f>
        <v>7.6964285714285721</v>
      </c>
      <c r="O31" s="173">
        <f t="shared" ref="O31" si="19">(I31/C31)*10</f>
        <v>7.6964285714285721</v>
      </c>
      <c r="P31" s="64">
        <f t="shared" ref="P31" si="20">(O31-N31)/N31</f>
        <v>0</v>
      </c>
    </row>
    <row r="32" spans="1:16" ht="20.100000000000001" customHeight="1" thickBot="1" x14ac:dyDescent="0.3">
      <c r="A32" s="13" t="s">
        <v>17</v>
      </c>
      <c r="B32" s="24">
        <f>B33-SUM(B7:B31)</f>
        <v>189.27000000000044</v>
      </c>
      <c r="C32" s="160">
        <f>C33-SUM(C7:C31)</f>
        <v>40.840000000001055</v>
      </c>
      <c r="D32" s="309">
        <f t="shared" si="2"/>
        <v>5.4145675812528542E-2</v>
      </c>
      <c r="E32" s="259">
        <f t="shared" si="3"/>
        <v>1.1933599628317184E-2</v>
      </c>
      <c r="F32" s="64">
        <f t="shared" si="9"/>
        <v>-0.78422359592116575</v>
      </c>
      <c r="H32" s="24">
        <f>H33-SUM(H7:H31)</f>
        <v>142.18599999999969</v>
      </c>
      <c r="I32" s="160">
        <f>I33-SUM(I7:I31)</f>
        <v>23.591999999998734</v>
      </c>
      <c r="J32" s="309">
        <f t="shared" si="5"/>
        <v>7.528745217955321E-2</v>
      </c>
      <c r="K32" s="259">
        <f t="shared" si="6"/>
        <v>8.3930622759381956E-3</v>
      </c>
      <c r="L32" s="64">
        <f t="shared" si="7"/>
        <v>-0.83407649135640083</v>
      </c>
      <c r="N32" s="39">
        <f t="shared" si="0"/>
        <v>7.5123368732498204</v>
      </c>
      <c r="O32" s="173">
        <f t="shared" si="1"/>
        <v>5.7766895200778956</v>
      </c>
      <c r="P32" s="64">
        <f t="shared" si="8"/>
        <v>-0.23103960624453301</v>
      </c>
    </row>
    <row r="33" spans="1:16" ht="26.25" customHeight="1" thickBot="1" x14ac:dyDescent="0.3">
      <c r="A33" s="17" t="s">
        <v>18</v>
      </c>
      <c r="B33" s="22">
        <v>3495.5700000000006</v>
      </c>
      <c r="C33" s="165">
        <v>3422.2700000000004</v>
      </c>
      <c r="D33" s="305">
        <f>SUM(D7:D32)</f>
        <v>0.99999999999999989</v>
      </c>
      <c r="E33" s="306">
        <f>SUM(E7:E32)</f>
        <v>1.0000000000000002</v>
      </c>
      <c r="F33" s="69">
        <f t="shared" si="4"/>
        <v>-2.0969398409987548E-2</v>
      </c>
      <c r="G33" s="2"/>
      <c r="H33" s="22">
        <v>1888.5749999999998</v>
      </c>
      <c r="I33" s="165">
        <v>2810.8929999999991</v>
      </c>
      <c r="J33" s="305">
        <f>SUM(J7:J32)</f>
        <v>1</v>
      </c>
      <c r="K33" s="306">
        <f>SUM(K7:K32)</f>
        <v>0.99999999999999978</v>
      </c>
      <c r="L33" s="69">
        <f t="shared" si="7"/>
        <v>0.48836715513019041</v>
      </c>
      <c r="N33" s="34">
        <f t="shared" si="0"/>
        <v>5.4027669307151607</v>
      </c>
      <c r="O33" s="166">
        <f t="shared" si="1"/>
        <v>8.2135337071592787</v>
      </c>
      <c r="P33" s="69">
        <f t="shared" si="8"/>
        <v>0.52024579488422584</v>
      </c>
    </row>
    <row r="35" spans="1:16" ht="15.75" thickBot="1" x14ac:dyDescent="0.3"/>
    <row r="36" spans="1:16" x14ac:dyDescent="0.25">
      <c r="A36" s="462" t="s">
        <v>2</v>
      </c>
      <c r="B36" s="455" t="s">
        <v>1</v>
      </c>
      <c r="C36" s="446"/>
      <c r="D36" s="455" t="s">
        <v>105</v>
      </c>
      <c r="E36" s="446"/>
      <c r="F36" s="148" t="s">
        <v>0</v>
      </c>
      <c r="H36" s="465" t="s">
        <v>19</v>
      </c>
      <c r="I36" s="466"/>
      <c r="J36" s="455" t="s">
        <v>105</v>
      </c>
      <c r="K36" s="451"/>
      <c r="L36" s="148" t="s">
        <v>0</v>
      </c>
      <c r="N36" s="445" t="s">
        <v>22</v>
      </c>
      <c r="O36" s="446"/>
      <c r="P36" s="148" t="s">
        <v>0</v>
      </c>
    </row>
    <row r="37" spans="1:16" x14ac:dyDescent="0.25">
      <c r="A37" s="463"/>
      <c r="B37" s="456" t="str">
        <f>B5</f>
        <v>jan-fev</v>
      </c>
      <c r="C37" s="448"/>
      <c r="D37" s="456" t="str">
        <f>B5</f>
        <v>jan-fev</v>
      </c>
      <c r="E37" s="448"/>
      <c r="F37" s="149" t="str">
        <f>F5</f>
        <v>2022/2021</v>
      </c>
      <c r="H37" s="443" t="str">
        <f>B5</f>
        <v>jan-fev</v>
      </c>
      <c r="I37" s="448"/>
      <c r="J37" s="456" t="str">
        <f>B5</f>
        <v>jan-fev</v>
      </c>
      <c r="K37" s="444"/>
      <c r="L37" s="149" t="str">
        <f>L5</f>
        <v>2022/2021</v>
      </c>
      <c r="N37" s="443" t="str">
        <f>B5</f>
        <v>jan-fev</v>
      </c>
      <c r="O37" s="444"/>
      <c r="P37" s="149" t="str">
        <f>P5</f>
        <v>2022/2021</v>
      </c>
    </row>
    <row r="38" spans="1:16" ht="19.5" customHeight="1" thickBot="1" x14ac:dyDescent="0.3">
      <c r="A38" s="464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181</v>
      </c>
      <c r="B39" s="45">
        <v>795.30000000000007</v>
      </c>
      <c r="C39" s="167">
        <v>661.06</v>
      </c>
      <c r="D39" s="309">
        <f t="shared" ref="D39:D56" si="21">B39/$B$57</f>
        <v>0.35437228472763732</v>
      </c>
      <c r="E39" s="308">
        <f t="shared" ref="E39:E56" si="22">C39/$C$57</f>
        <v>0.37261080078686448</v>
      </c>
      <c r="F39" s="64">
        <f>(C39-B39)/B39</f>
        <v>-0.16879165094932744</v>
      </c>
      <c r="H39" s="45">
        <v>287.05700000000002</v>
      </c>
      <c r="I39" s="167">
        <v>255.416</v>
      </c>
      <c r="J39" s="309"/>
      <c r="K39" s="308">
        <f t="shared" ref="K39:K56" si="23">I39/$I$57</f>
        <v>0.29822535503991465</v>
      </c>
      <c r="L39" s="64">
        <f>(I39-H39)/H39</f>
        <v>-0.11022549528490863</v>
      </c>
      <c r="N39" s="39">
        <f t="shared" ref="N39:N57" si="24">(H39/B39)*10</f>
        <v>3.6094178297497796</v>
      </c>
      <c r="O39" s="172">
        <f t="shared" ref="O39:O57" si="25">(I39/C39)*10</f>
        <v>3.8637340029649354</v>
      </c>
      <c r="P39" s="73">
        <f t="shared" si="8"/>
        <v>7.0459056061344394E-2</v>
      </c>
    </row>
    <row r="40" spans="1:16" ht="20.100000000000001" customHeight="1" x14ac:dyDescent="0.25">
      <c r="A40" s="44" t="s">
        <v>182</v>
      </c>
      <c r="B40" s="24">
        <v>680.94</v>
      </c>
      <c r="C40" s="160">
        <v>580.57000000000005</v>
      </c>
      <c r="D40" s="309">
        <f t="shared" si="21"/>
        <v>0.3034153948980729</v>
      </c>
      <c r="E40" s="259">
        <f t="shared" si="22"/>
        <v>0.32724208485285744</v>
      </c>
      <c r="F40" s="64">
        <f t="shared" ref="F40:F57" si="26">(C40-B40)/B40</f>
        <v>-0.1473991834816577</v>
      </c>
      <c r="H40" s="24">
        <v>275.22300000000001</v>
      </c>
      <c r="I40" s="160">
        <v>238.85899999999998</v>
      </c>
      <c r="J40" s="309"/>
      <c r="K40" s="259">
        <f t="shared" si="23"/>
        <v>0.27889329595436063</v>
      </c>
      <c r="L40" s="64">
        <f t="shared" ref="L40:L57" si="27">(I40-H40)/H40</f>
        <v>-0.13212558543435698</v>
      </c>
      <c r="N40" s="39">
        <f t="shared" si="24"/>
        <v>4.0418098510882015</v>
      </c>
      <c r="O40" s="173">
        <f t="shared" si="25"/>
        <v>4.1142153400968002</v>
      </c>
      <c r="P40" s="64">
        <f t="shared" si="8"/>
        <v>1.7914125522036767E-2</v>
      </c>
    </row>
    <row r="41" spans="1:16" ht="20.100000000000001" customHeight="1" x14ac:dyDescent="0.25">
      <c r="A41" s="44" t="s">
        <v>186</v>
      </c>
      <c r="B41" s="24">
        <v>116.1</v>
      </c>
      <c r="C41" s="160">
        <v>200.17999999999998</v>
      </c>
      <c r="D41" s="309">
        <f t="shared" si="21"/>
        <v>5.1732204522669044E-2</v>
      </c>
      <c r="E41" s="259">
        <f t="shared" si="22"/>
        <v>0.11283276873735294</v>
      </c>
      <c r="F41" s="64">
        <f t="shared" si="26"/>
        <v>0.72420327304048226</v>
      </c>
      <c r="H41" s="24">
        <v>53.839999999999996</v>
      </c>
      <c r="I41" s="160">
        <v>133.16499999999999</v>
      </c>
      <c r="J41" s="309"/>
      <c r="K41" s="259">
        <f t="shared" si="23"/>
        <v>0.15548430561863874</v>
      </c>
      <c r="L41" s="64">
        <f t="shared" si="27"/>
        <v>1.4733469539375927</v>
      </c>
      <c r="N41" s="39">
        <f t="shared" si="24"/>
        <v>4.6373815676141259</v>
      </c>
      <c r="O41" s="173">
        <f t="shared" si="25"/>
        <v>6.6522629633330013</v>
      </c>
      <c r="P41" s="64">
        <f t="shared" si="8"/>
        <v>0.43448686857905167</v>
      </c>
    </row>
    <row r="42" spans="1:16" ht="20.100000000000001" customHeight="1" x14ac:dyDescent="0.25">
      <c r="A42" s="44" t="s">
        <v>184</v>
      </c>
      <c r="B42" s="24">
        <v>326.44</v>
      </c>
      <c r="C42" s="160">
        <v>121.46000000000001</v>
      </c>
      <c r="D42" s="309">
        <f t="shared" si="21"/>
        <v>0.14545616575693437</v>
      </c>
      <c r="E42" s="259">
        <f t="shared" si="22"/>
        <v>6.8461724901782844E-2</v>
      </c>
      <c r="F42" s="64">
        <f t="shared" si="26"/>
        <v>-0.62792549932606301</v>
      </c>
      <c r="H42" s="24">
        <v>181.56200000000001</v>
      </c>
      <c r="I42" s="160">
        <v>67.614000000000004</v>
      </c>
      <c r="J42" s="309"/>
      <c r="K42" s="259">
        <f t="shared" si="23"/>
        <v>7.8946538805982361E-2</v>
      </c>
      <c r="L42" s="64">
        <f t="shared" si="27"/>
        <v>-0.62759828598495282</v>
      </c>
      <c r="N42" s="39">
        <f t="shared" si="24"/>
        <v>5.561879671608871</v>
      </c>
      <c r="O42" s="173">
        <f t="shared" si="25"/>
        <v>5.5667709534002965</v>
      </c>
      <c r="P42" s="64">
        <f t="shared" si="8"/>
        <v>8.7942963174725015E-4</v>
      </c>
    </row>
    <row r="43" spans="1:16" ht="20.100000000000001" customHeight="1" x14ac:dyDescent="0.25">
      <c r="A43" s="44" t="s">
        <v>183</v>
      </c>
      <c r="B43" s="24">
        <v>26.3</v>
      </c>
      <c r="C43" s="160">
        <v>113.28</v>
      </c>
      <c r="D43" s="309">
        <f t="shared" si="21"/>
        <v>1.1718837027960343E-2</v>
      </c>
      <c r="E43" s="259">
        <f t="shared" si="22"/>
        <v>6.3851014299966743E-2</v>
      </c>
      <c r="F43" s="64">
        <f t="shared" si="26"/>
        <v>3.3072243346007606</v>
      </c>
      <c r="H43" s="24">
        <v>14.198</v>
      </c>
      <c r="I43" s="160">
        <v>58.244</v>
      </c>
      <c r="J43" s="309"/>
      <c r="K43" s="259">
        <f t="shared" si="23"/>
        <v>6.8006066882829536E-2</v>
      </c>
      <c r="L43" s="64">
        <f t="shared" si="27"/>
        <v>3.1022679250598673</v>
      </c>
      <c r="N43" s="39">
        <f t="shared" si="24"/>
        <v>5.3984790874524711</v>
      </c>
      <c r="O43" s="173">
        <f t="shared" si="25"/>
        <v>5.1415960451977405</v>
      </c>
      <c r="P43" s="64">
        <f t="shared" si="8"/>
        <v>-4.7584335901531306E-2</v>
      </c>
    </row>
    <row r="44" spans="1:16" ht="20.100000000000001" customHeight="1" x14ac:dyDescent="0.25">
      <c r="A44" s="44" t="s">
        <v>191</v>
      </c>
      <c r="B44" s="24">
        <v>17.670000000000002</v>
      </c>
      <c r="C44" s="160">
        <v>26.16</v>
      </c>
      <c r="D44" s="309">
        <f t="shared" si="21"/>
        <v>7.8734543834243081E-3</v>
      </c>
      <c r="E44" s="259">
        <f t="shared" si="22"/>
        <v>1.4745255420966896E-2</v>
      </c>
      <c r="F44" s="64">
        <f t="shared" si="26"/>
        <v>0.48047538200339546</v>
      </c>
      <c r="H44" s="24">
        <v>18.815000000000001</v>
      </c>
      <c r="I44" s="160">
        <v>29.033999999999999</v>
      </c>
      <c r="J44" s="309"/>
      <c r="K44" s="259">
        <f t="shared" si="23"/>
        <v>3.3900284078635962E-2</v>
      </c>
      <c r="L44" s="64">
        <f t="shared" si="27"/>
        <v>0.54313048099920258</v>
      </c>
      <c r="N44" s="39">
        <f t="shared" si="24"/>
        <v>10.647990945104697</v>
      </c>
      <c r="O44" s="173">
        <f t="shared" si="25"/>
        <v>11.098623853211009</v>
      </c>
      <c r="P44" s="64">
        <f t="shared" si="8"/>
        <v>4.2320932693268892E-2</v>
      </c>
    </row>
    <row r="45" spans="1:16" ht="20.100000000000001" customHeight="1" x14ac:dyDescent="0.25">
      <c r="A45" s="44" t="s">
        <v>187</v>
      </c>
      <c r="B45" s="24">
        <v>20.91</v>
      </c>
      <c r="C45" s="160">
        <v>12.319999999999999</v>
      </c>
      <c r="D45" s="309">
        <f t="shared" si="21"/>
        <v>9.3171438119639075E-3</v>
      </c>
      <c r="E45" s="259">
        <f t="shared" si="22"/>
        <v>6.9442487303636134E-3</v>
      </c>
      <c r="F45" s="64">
        <f t="shared" si="26"/>
        <v>-0.41080822572931619</v>
      </c>
      <c r="H45" s="24">
        <v>12.328000000000001</v>
      </c>
      <c r="I45" s="160">
        <v>21.888999999999999</v>
      </c>
      <c r="J45" s="309"/>
      <c r="K45" s="259">
        <f t="shared" si="23"/>
        <v>2.5557736384833732E-2</v>
      </c>
      <c r="L45" s="64">
        <f t="shared" si="27"/>
        <v>0.77555158987670325</v>
      </c>
      <c r="N45" s="39">
        <f t="shared" si="24"/>
        <v>5.8957436633189868</v>
      </c>
      <c r="O45" s="173">
        <f t="shared" si="25"/>
        <v>17.767045454545457</v>
      </c>
      <c r="P45" s="64">
        <f t="shared" si="8"/>
        <v>2.0135376415845672</v>
      </c>
    </row>
    <row r="46" spans="1:16" ht="20.100000000000001" customHeight="1" x14ac:dyDescent="0.25">
      <c r="A46" s="44" t="s">
        <v>188</v>
      </c>
      <c r="B46" s="24">
        <v>84.91</v>
      </c>
      <c r="C46" s="160">
        <v>6.76</v>
      </c>
      <c r="D46" s="309">
        <f t="shared" si="21"/>
        <v>3.7834465857190594E-2</v>
      </c>
      <c r="E46" s="259">
        <f t="shared" si="22"/>
        <v>3.8103182968553598E-3</v>
      </c>
      <c r="F46" s="64">
        <f t="shared" si="26"/>
        <v>-0.92038629136733008</v>
      </c>
      <c r="H46" s="24">
        <v>75.968999999999994</v>
      </c>
      <c r="I46" s="160">
        <v>13.577</v>
      </c>
      <c r="J46" s="309"/>
      <c r="K46" s="259">
        <f t="shared" si="23"/>
        <v>1.5852592027817056E-2</v>
      </c>
      <c r="L46" s="64">
        <f t="shared" si="27"/>
        <v>-0.82128236517526887</v>
      </c>
      <c r="N46" s="39">
        <f t="shared" si="24"/>
        <v>8.9470027087504409</v>
      </c>
      <c r="O46" s="173">
        <f t="shared" si="25"/>
        <v>20.084319526627219</v>
      </c>
      <c r="P46" s="64">
        <f t="shared" si="8"/>
        <v>1.2448098184863789</v>
      </c>
    </row>
    <row r="47" spans="1:16" ht="20.100000000000001" customHeight="1" x14ac:dyDescent="0.25">
      <c r="A47" s="44" t="s">
        <v>200</v>
      </c>
      <c r="B47" s="24">
        <v>0.9</v>
      </c>
      <c r="C47" s="160">
        <v>12.610000000000001</v>
      </c>
      <c r="D47" s="309">
        <f t="shared" si="21"/>
        <v>4.0102484126100036E-4</v>
      </c>
      <c r="E47" s="259">
        <f t="shared" si="22"/>
        <v>7.1077091306724991E-3</v>
      </c>
      <c r="F47" s="64">
        <f t="shared" si="26"/>
        <v>13.011111111111111</v>
      </c>
      <c r="H47" s="24">
        <v>0.67800000000000005</v>
      </c>
      <c r="I47" s="160">
        <v>12.832000000000001</v>
      </c>
      <c r="J47" s="309"/>
      <c r="K47" s="259">
        <f t="shared" si="23"/>
        <v>1.4982725263382816E-2</v>
      </c>
      <c r="L47" s="64">
        <f t="shared" si="27"/>
        <v>17.926253687315633</v>
      </c>
      <c r="N47" s="39">
        <f t="shared" si="24"/>
        <v>7.5333333333333341</v>
      </c>
      <c r="O47" s="173">
        <f t="shared" si="25"/>
        <v>10.17605075337034</v>
      </c>
      <c r="P47" s="64">
        <f t="shared" si="8"/>
        <v>0.35080319735004506</v>
      </c>
    </row>
    <row r="48" spans="1:16" ht="20.100000000000001" customHeight="1" x14ac:dyDescent="0.25">
      <c r="A48" s="44" t="s">
        <v>196</v>
      </c>
      <c r="B48" s="24">
        <v>64.28</v>
      </c>
      <c r="C48" s="160">
        <v>3.0999999999999996</v>
      </c>
      <c r="D48" s="309">
        <f t="shared" si="21"/>
        <v>2.8642085329174557E-2</v>
      </c>
      <c r="E48" s="259">
        <f t="shared" si="22"/>
        <v>1.7473353136466885E-3</v>
      </c>
      <c r="F48" s="64">
        <f t="shared" si="26"/>
        <v>-0.95177349097697572</v>
      </c>
      <c r="H48" s="24">
        <v>32.663000000000004</v>
      </c>
      <c r="I48" s="160">
        <v>5.843</v>
      </c>
      <c r="J48" s="309"/>
      <c r="K48" s="259">
        <f t="shared" si="23"/>
        <v>6.8223241672339301E-3</v>
      </c>
      <c r="L48" s="64">
        <f t="shared" si="27"/>
        <v>-0.82111257386033132</v>
      </c>
      <c r="N48" s="39">
        <f t="shared" si="24"/>
        <v>5.0813627878033607</v>
      </c>
      <c r="O48" s="173">
        <f t="shared" si="25"/>
        <v>18.848387096774196</v>
      </c>
      <c r="P48" s="64">
        <f t="shared" si="8"/>
        <v>2.7093173394380345</v>
      </c>
    </row>
    <row r="49" spans="1:16" ht="20.100000000000001" customHeight="1" x14ac:dyDescent="0.25">
      <c r="A49" s="44" t="s">
        <v>185</v>
      </c>
      <c r="B49" s="24">
        <v>51.489999999999995</v>
      </c>
      <c r="C49" s="160">
        <v>8.43</v>
      </c>
      <c r="D49" s="309">
        <f t="shared" si="21"/>
        <v>2.2943076751698783E-2</v>
      </c>
      <c r="E49" s="259">
        <f t="shared" si="22"/>
        <v>4.7516247400134146E-3</v>
      </c>
      <c r="F49" s="64">
        <f t="shared" si="26"/>
        <v>-0.83627888910468051</v>
      </c>
      <c r="H49" s="24">
        <v>39.528999999999996</v>
      </c>
      <c r="I49" s="160">
        <v>3.8659999999999997</v>
      </c>
      <c r="J49" s="309"/>
      <c r="K49" s="259">
        <f t="shared" si="23"/>
        <v>4.5139663238963493E-3</v>
      </c>
      <c r="L49" s="64">
        <f t="shared" si="27"/>
        <v>-0.90219838599509217</v>
      </c>
      <c r="N49" s="39">
        <f t="shared" ref="N49" si="28">(H49/B49)*10</f>
        <v>7.6770246649834917</v>
      </c>
      <c r="O49" s="173">
        <f t="shared" ref="O49" si="29">(I49/C49)*10</f>
        <v>4.58600237247924</v>
      </c>
      <c r="P49" s="64">
        <f t="shared" ref="P49" si="30">(O49-N49)/N49</f>
        <v>-0.40263284636860008</v>
      </c>
    </row>
    <row r="50" spans="1:16" ht="20.100000000000001" customHeight="1" x14ac:dyDescent="0.25">
      <c r="A50" s="44" t="s">
        <v>216</v>
      </c>
      <c r="B50" s="24"/>
      <c r="C50" s="160">
        <v>4.84</v>
      </c>
      <c r="D50" s="309">
        <f t="shared" si="21"/>
        <v>0</v>
      </c>
      <c r="E50" s="259">
        <f t="shared" si="22"/>
        <v>2.7280977154999914E-3</v>
      </c>
      <c r="F50" s="64"/>
      <c r="H50" s="24"/>
      <c r="I50" s="160">
        <v>3.145</v>
      </c>
      <c r="J50" s="309"/>
      <c r="K50" s="259">
        <f t="shared" si="23"/>
        <v>3.6721221129472378E-3</v>
      </c>
      <c r="L50" s="64"/>
      <c r="N50" s="39"/>
      <c r="O50" s="173">
        <f t="shared" ref="O50" si="31">(I50/C50)*10</f>
        <v>6.4979338842975212</v>
      </c>
      <c r="P50" s="64"/>
    </row>
    <row r="51" spans="1:16" ht="20.100000000000001" customHeight="1" x14ac:dyDescent="0.25">
      <c r="A51" s="44" t="s">
        <v>195</v>
      </c>
      <c r="B51" s="24">
        <v>0.08</v>
      </c>
      <c r="C51" s="160">
        <v>5.5299999999999994</v>
      </c>
      <c r="D51" s="309">
        <f t="shared" si="21"/>
        <v>3.5646652556533363E-5</v>
      </c>
      <c r="E51" s="259">
        <f t="shared" si="22"/>
        <v>3.1170207369245768E-3</v>
      </c>
      <c r="F51" s="64">
        <f t="shared" si="26"/>
        <v>68.124999999999986</v>
      </c>
      <c r="H51" s="24">
        <v>6.3E-2</v>
      </c>
      <c r="I51" s="160">
        <v>2.879</v>
      </c>
      <c r="J51" s="309"/>
      <c r="K51" s="259">
        <f t="shared" si="23"/>
        <v>3.3615388118203807E-3</v>
      </c>
      <c r="L51" s="64">
        <f t="shared" si="27"/>
        <v>44.698412698412696</v>
      </c>
      <c r="N51" s="39">
        <f t="shared" ref="N51" si="32">(H51/B51)*10</f>
        <v>7.875</v>
      </c>
      <c r="O51" s="173">
        <f t="shared" ref="O51" si="33">(I51/C51)*10</f>
        <v>5.2061482820976499</v>
      </c>
      <c r="P51" s="64">
        <f t="shared" ref="P51" si="34">(O51-N51)/N51</f>
        <v>-0.33890180544791748</v>
      </c>
    </row>
    <row r="52" spans="1:16" ht="20.100000000000001" customHeight="1" x14ac:dyDescent="0.25">
      <c r="A52" s="44" t="s">
        <v>198</v>
      </c>
      <c r="B52" s="24">
        <v>0.5</v>
      </c>
      <c r="C52" s="160">
        <v>6.38</v>
      </c>
      <c r="D52" s="309">
        <f t="shared" si="21"/>
        <v>2.2279157847833353E-4</v>
      </c>
      <c r="E52" s="259">
        <f t="shared" si="22"/>
        <v>3.596128806795443E-3</v>
      </c>
      <c r="F52" s="64">
        <f t="shared" si="26"/>
        <v>11.76</v>
      </c>
      <c r="H52" s="24">
        <v>0.156</v>
      </c>
      <c r="I52" s="160">
        <v>2.444</v>
      </c>
      <c r="J52" s="309"/>
      <c r="K52" s="259">
        <f t="shared" si="23"/>
        <v>2.8536300299024002E-3</v>
      </c>
      <c r="L52" s="64">
        <f t="shared" si="27"/>
        <v>14.666666666666666</v>
      </c>
      <c r="N52" s="39">
        <f t="shared" ref="N52" si="35">(H52/B52)*10</f>
        <v>3.12</v>
      </c>
      <c r="O52" s="173">
        <f t="shared" ref="O52" si="36">(I52/C52)*10</f>
        <v>3.830721003134796</v>
      </c>
      <c r="P52" s="64">
        <f t="shared" ref="P52" si="37">(O52-N52)/N52</f>
        <v>0.22779519331243459</v>
      </c>
    </row>
    <row r="53" spans="1:16" ht="20.100000000000001" customHeight="1" x14ac:dyDescent="0.25">
      <c r="A53" s="44" t="s">
        <v>194</v>
      </c>
      <c r="B53" s="24">
        <v>10.51</v>
      </c>
      <c r="C53" s="160">
        <v>1.71</v>
      </c>
      <c r="D53" s="309">
        <f t="shared" si="21"/>
        <v>4.6830789796145703E-3</v>
      </c>
      <c r="E53" s="259">
        <f t="shared" si="22"/>
        <v>9.63852705269625E-4</v>
      </c>
      <c r="F53" s="64">
        <f t="shared" si="26"/>
        <v>-0.83729781160799244</v>
      </c>
      <c r="H53" s="24">
        <v>7.2430000000000003</v>
      </c>
      <c r="I53" s="160">
        <v>1.786</v>
      </c>
      <c r="J53" s="309"/>
      <c r="K53" s="259">
        <f t="shared" si="23"/>
        <v>2.0853450218517541E-3</v>
      </c>
      <c r="L53" s="64">
        <f t="shared" ref="L53:L55" si="38">(I53-H53)/H53</f>
        <v>-0.75341709236504217</v>
      </c>
      <c r="N53" s="39">
        <f t="shared" ref="N53:N55" si="39">(H53/B53)*10</f>
        <v>6.8915318744053291</v>
      </c>
      <c r="O53" s="173">
        <f t="shared" ref="O53:O55" si="40">(I53/C53)*10</f>
        <v>10.444444444444445</v>
      </c>
      <c r="P53" s="64">
        <f t="shared" ref="P53:P55" si="41">(O53-N53)/N53</f>
        <v>0.5155475785049165</v>
      </c>
    </row>
    <row r="54" spans="1:16" ht="20.100000000000001" customHeight="1" x14ac:dyDescent="0.25">
      <c r="A54" s="44" t="s">
        <v>189</v>
      </c>
      <c r="B54" s="24">
        <v>14.44</v>
      </c>
      <c r="C54" s="160">
        <v>4.3599999999999994</v>
      </c>
      <c r="D54" s="309">
        <f t="shared" si="21"/>
        <v>6.4342207864542715E-3</v>
      </c>
      <c r="E54" s="259">
        <f t="shared" si="22"/>
        <v>2.4575425701611488E-3</v>
      </c>
      <c r="F54" s="64">
        <f t="shared" si="26"/>
        <v>-0.69806094182825484</v>
      </c>
      <c r="H54" s="24">
        <v>10.664999999999999</v>
      </c>
      <c r="I54" s="160">
        <v>1.6520000000000001</v>
      </c>
      <c r="J54" s="309"/>
      <c r="K54" s="259">
        <f t="shared" si="23"/>
        <v>1.9288857648931119E-3</v>
      </c>
      <c r="L54" s="64">
        <f t="shared" si="38"/>
        <v>-0.84510079699953111</v>
      </c>
      <c r="N54" s="39">
        <f t="shared" si="39"/>
        <v>7.38573407202216</v>
      </c>
      <c r="O54" s="173">
        <f t="shared" si="40"/>
        <v>3.7889908256880744</v>
      </c>
      <c r="P54" s="64">
        <f t="shared" si="41"/>
        <v>-0.48698520841129117</v>
      </c>
    </row>
    <row r="55" spans="1:16" ht="20.100000000000001" customHeight="1" x14ac:dyDescent="0.25">
      <c r="A55" s="44" t="s">
        <v>202</v>
      </c>
      <c r="B55" s="24">
        <v>1.44</v>
      </c>
      <c r="C55" s="160">
        <v>1.44</v>
      </c>
      <c r="D55" s="309">
        <f t="shared" si="21"/>
        <v>6.4163974601760051E-4</v>
      </c>
      <c r="E55" s="259">
        <f t="shared" si="22"/>
        <v>8.1166543601652631E-4</v>
      </c>
      <c r="F55" s="64">
        <f t="shared" si="26"/>
        <v>0</v>
      </c>
      <c r="H55" s="24">
        <v>1.4159999999999999</v>
      </c>
      <c r="I55" s="160">
        <v>1.145</v>
      </c>
      <c r="J55" s="309">
        <f t="shared" ref="J55:J56" si="42">H55/$H$57</f>
        <v>1.3646811647977798E-3</v>
      </c>
      <c r="K55" s="259">
        <f t="shared" si="23"/>
        <v>1.3369093225197414E-3</v>
      </c>
      <c r="L55" s="64">
        <f t="shared" si="38"/>
        <v>-0.1913841807909604</v>
      </c>
      <c r="N55" s="39">
        <f t="shared" si="39"/>
        <v>9.8333333333333321</v>
      </c>
      <c r="O55" s="173">
        <f t="shared" si="40"/>
        <v>7.9513888888888893</v>
      </c>
      <c r="P55" s="64">
        <f t="shared" si="41"/>
        <v>-0.19138418079096031</v>
      </c>
    </row>
    <row r="56" spans="1:16" ht="20.100000000000001" customHeight="1" thickBot="1" x14ac:dyDescent="0.3">
      <c r="A56" s="13" t="s">
        <v>17</v>
      </c>
      <c r="B56" s="24">
        <f>B57-SUM(B39:B55)</f>
        <v>32.039999999999509</v>
      </c>
      <c r="C56" s="160">
        <f>C57-SUM(C39:C55)</f>
        <v>3.9400000000000546</v>
      </c>
      <c r="D56" s="309">
        <f t="shared" si="21"/>
        <v>1.4276484348891392E-2</v>
      </c>
      <c r="E56" s="259">
        <f t="shared" si="22"/>
        <v>2.220806817989693E-3</v>
      </c>
      <c r="F56" s="64">
        <f t="shared" si="26"/>
        <v>-0.87702871410736216</v>
      </c>
      <c r="H56" s="24">
        <f>H57-SUM(H39:H55)</f>
        <v>26.199999999999818</v>
      </c>
      <c r="I56" s="160">
        <f>I57-SUM(I39:I55)</f>
        <v>3.0629999999999882</v>
      </c>
      <c r="J56" s="309">
        <f t="shared" si="42"/>
        <v>2.5250456580297728E-2</v>
      </c>
      <c r="K56" s="259">
        <f t="shared" si="23"/>
        <v>3.5763783885396964E-3</v>
      </c>
      <c r="L56" s="64">
        <f t="shared" ref="L56" si="43">(I56-H56)/H56</f>
        <v>-0.8830916030534347</v>
      </c>
      <c r="N56" s="39">
        <f t="shared" ref="N56" si="44">(H56/B56)*10</f>
        <v>8.1772784019975724</v>
      </c>
      <c r="O56" s="173">
        <f t="shared" ref="O56" si="45">(I56/C56)*10</f>
        <v>7.7741116751267656</v>
      </c>
      <c r="P56" s="64">
        <f t="shared" ref="P56" si="46">(O56-N56)/N56</f>
        <v>-4.9303289805116564E-2</v>
      </c>
    </row>
    <row r="57" spans="1:16" ht="26.25" customHeight="1" thickBot="1" x14ac:dyDescent="0.3">
      <c r="A57" s="17" t="s">
        <v>18</v>
      </c>
      <c r="B57" s="46">
        <v>2244.25</v>
      </c>
      <c r="C57" s="171">
        <v>1774.13</v>
      </c>
      <c r="D57" s="315">
        <f>SUM(D39:D56)</f>
        <v>1</v>
      </c>
      <c r="E57" s="316">
        <f>SUM(E39:E56)</f>
        <v>1</v>
      </c>
      <c r="F57" s="69">
        <f t="shared" si="26"/>
        <v>-0.20947755374846827</v>
      </c>
      <c r="G57" s="2"/>
      <c r="H57" s="46">
        <v>1037.6049999999998</v>
      </c>
      <c r="I57" s="171">
        <v>856.45299999999986</v>
      </c>
      <c r="J57" s="315">
        <f>SUM(J39:J56)</f>
        <v>2.6615137745095507E-2</v>
      </c>
      <c r="K57" s="316">
        <f>SUM(K39:K56)</f>
        <v>1</v>
      </c>
      <c r="L57" s="69">
        <f t="shared" si="27"/>
        <v>-0.17458666833718031</v>
      </c>
      <c r="M57" s="2"/>
      <c r="N57" s="34">
        <f t="shared" si="24"/>
        <v>4.6233931157402246</v>
      </c>
      <c r="O57" s="166">
        <f t="shared" si="25"/>
        <v>4.8274534560601525</v>
      </c>
      <c r="P57" s="69">
        <f t="shared" si="8"/>
        <v>4.4136489199936228E-2</v>
      </c>
    </row>
    <row r="59" spans="1:16" ht="15.75" thickBot="1" x14ac:dyDescent="0.3"/>
    <row r="60" spans="1:16" x14ac:dyDescent="0.25">
      <c r="A60" s="462" t="s">
        <v>15</v>
      </c>
      <c r="B60" s="455" t="s">
        <v>1</v>
      </c>
      <c r="C60" s="446"/>
      <c r="D60" s="455" t="s">
        <v>105</v>
      </c>
      <c r="E60" s="446"/>
      <c r="F60" s="148" t="s">
        <v>0</v>
      </c>
      <c r="H60" s="465" t="s">
        <v>19</v>
      </c>
      <c r="I60" s="466"/>
      <c r="J60" s="455" t="s">
        <v>105</v>
      </c>
      <c r="K60" s="451"/>
      <c r="L60" s="148" t="s">
        <v>0</v>
      </c>
      <c r="N60" s="445" t="s">
        <v>22</v>
      </c>
      <c r="O60" s="446"/>
      <c r="P60" s="148" t="s">
        <v>0</v>
      </c>
    </row>
    <row r="61" spans="1:16" x14ac:dyDescent="0.25">
      <c r="A61" s="463"/>
      <c r="B61" s="456" t="str">
        <f>B5</f>
        <v>jan-fev</v>
      </c>
      <c r="C61" s="448"/>
      <c r="D61" s="456" t="str">
        <f>B5</f>
        <v>jan-fev</v>
      </c>
      <c r="E61" s="448"/>
      <c r="F61" s="149" t="str">
        <f>F37</f>
        <v>2022/2021</v>
      </c>
      <c r="H61" s="443" t="str">
        <f>B5</f>
        <v>jan-fev</v>
      </c>
      <c r="I61" s="448"/>
      <c r="J61" s="456" t="str">
        <f>B5</f>
        <v>jan-fev</v>
      </c>
      <c r="K61" s="444"/>
      <c r="L61" s="149" t="str">
        <f>L37</f>
        <v>2022/2021</v>
      </c>
      <c r="N61" s="443" t="str">
        <f>B5</f>
        <v>jan-fev</v>
      </c>
      <c r="O61" s="444"/>
      <c r="P61" s="149" t="str">
        <f>P37</f>
        <v>2022/2021</v>
      </c>
    </row>
    <row r="62" spans="1:16" ht="19.5" customHeight="1" thickBot="1" x14ac:dyDescent="0.3">
      <c r="A62" s="464"/>
      <c r="B62" s="117">
        <f>B6</f>
        <v>2021</v>
      </c>
      <c r="C62" s="152">
        <f>C6</f>
        <v>2022</v>
      </c>
      <c r="D62" s="117">
        <f>B6</f>
        <v>2021</v>
      </c>
      <c r="E62" s="152">
        <f>C6</f>
        <v>2022</v>
      </c>
      <c r="F62" s="150" t="s">
        <v>1</v>
      </c>
      <c r="H62" s="30">
        <f>B6</f>
        <v>2021</v>
      </c>
      <c r="I62" s="152">
        <f>C6</f>
        <v>2022</v>
      </c>
      <c r="J62" s="117">
        <f>B6</f>
        <v>2021</v>
      </c>
      <c r="K62" s="152">
        <f>C6</f>
        <v>2022</v>
      </c>
      <c r="L62" s="321">
        <v>1000</v>
      </c>
      <c r="N62" s="30">
        <f>B6</f>
        <v>2021</v>
      </c>
      <c r="O62" s="152">
        <f>C6</f>
        <v>2022</v>
      </c>
      <c r="P62" s="150" t="s">
        <v>23</v>
      </c>
    </row>
    <row r="63" spans="1:16" ht="20.100000000000001" customHeight="1" x14ac:dyDescent="0.25">
      <c r="A63" s="44" t="s">
        <v>119</v>
      </c>
      <c r="B63" s="45">
        <v>368.61</v>
      </c>
      <c r="C63" s="167">
        <v>379.02</v>
      </c>
      <c r="D63" s="309">
        <f t="shared" ref="D63:D83" si="47">B63/$B$84</f>
        <v>0.29457692676533587</v>
      </c>
      <c r="E63" s="308">
        <f t="shared" ref="E63:E83" si="48">C63/$C$84</f>
        <v>0.2299683279333066</v>
      </c>
      <c r="F63" s="73">
        <f t="shared" ref="F63:F65" si="49">(C63-B63)/B63</f>
        <v>2.8241230568893865E-2</v>
      </c>
      <c r="H63" s="24">
        <v>288.36400000000003</v>
      </c>
      <c r="I63" s="167">
        <v>905.84799999999996</v>
      </c>
      <c r="J63" s="307">
        <f t="shared" ref="J63:J84" si="50">H63/$H$84</f>
        <v>0.33886505987285104</v>
      </c>
      <c r="K63" s="308">
        <f t="shared" ref="K63:K84" si="51">I63/$I$84</f>
        <v>0.46348212275639072</v>
      </c>
      <c r="L63" s="73">
        <f t="shared" ref="L63:L65" si="52">(I63-H63)/H63</f>
        <v>2.1413352568281749</v>
      </c>
      <c r="N63" s="48">
        <f t="shared" ref="N63:N71" si="53">(H63/B63)*10</f>
        <v>7.8230107701907166</v>
      </c>
      <c r="O63" s="169">
        <f t="shared" ref="O63:O71" si="54">(I63/C63)*10</f>
        <v>23.899741438446519</v>
      </c>
      <c r="P63" s="73">
        <f t="shared" si="8"/>
        <v>2.0550566962678318</v>
      </c>
    </row>
    <row r="64" spans="1:16" ht="20.100000000000001" customHeight="1" x14ac:dyDescent="0.25">
      <c r="A64" s="44" t="s">
        <v>120</v>
      </c>
      <c r="B64" s="24">
        <v>164.29</v>
      </c>
      <c r="C64" s="160">
        <v>272.08</v>
      </c>
      <c r="D64" s="309">
        <f t="shared" si="47"/>
        <v>0.13129335421794588</v>
      </c>
      <c r="E64" s="259">
        <f t="shared" si="48"/>
        <v>0.16508306333199849</v>
      </c>
      <c r="F64" s="64">
        <f t="shared" si="49"/>
        <v>0.65609592793231475</v>
      </c>
      <c r="H64" s="24">
        <v>108.958</v>
      </c>
      <c r="I64" s="160">
        <v>254.59</v>
      </c>
      <c r="J64" s="258">
        <f t="shared" si="50"/>
        <v>0.12803976638424389</v>
      </c>
      <c r="K64" s="259">
        <f t="shared" si="51"/>
        <v>0.13026237694684928</v>
      </c>
      <c r="L64" s="64">
        <f t="shared" si="52"/>
        <v>1.3365884102131098</v>
      </c>
      <c r="N64" s="47">
        <f t="shared" si="53"/>
        <v>6.6320530768762556</v>
      </c>
      <c r="O64" s="163">
        <f t="shared" si="54"/>
        <v>9.3571743604822117</v>
      </c>
      <c r="P64" s="64">
        <f t="shared" si="8"/>
        <v>0.41090160950423332</v>
      </c>
    </row>
    <row r="65" spans="1:16" ht="20.100000000000001" customHeight="1" x14ac:dyDescent="0.25">
      <c r="A65" s="44" t="s">
        <v>123</v>
      </c>
      <c r="B65" s="24">
        <v>139.54</v>
      </c>
      <c r="C65" s="160">
        <v>278.44</v>
      </c>
      <c r="D65" s="309">
        <f t="shared" si="47"/>
        <v>0.11151424096154462</v>
      </c>
      <c r="E65" s="259">
        <f t="shared" si="48"/>
        <v>0.16894195881417839</v>
      </c>
      <c r="F65" s="64">
        <f t="shared" si="49"/>
        <v>0.9954135015049449</v>
      </c>
      <c r="H65" s="24">
        <v>51.192999999999998</v>
      </c>
      <c r="I65" s="160">
        <v>233.16399999999999</v>
      </c>
      <c r="J65" s="258">
        <f t="shared" si="50"/>
        <v>6.0158407464422956E-2</v>
      </c>
      <c r="K65" s="259">
        <f t="shared" si="51"/>
        <v>0.11929964593438533</v>
      </c>
      <c r="L65" s="64">
        <f t="shared" si="52"/>
        <v>3.5546070751860608</v>
      </c>
      <c r="N65" s="47">
        <f t="shared" si="53"/>
        <v>3.6686971477712484</v>
      </c>
      <c r="O65" s="163">
        <f t="shared" si="54"/>
        <v>8.3739405257865247</v>
      </c>
      <c r="P65" s="64">
        <f t="shared" si="8"/>
        <v>1.2825379660661647</v>
      </c>
    </row>
    <row r="66" spans="1:16" ht="20.100000000000001" customHeight="1" x14ac:dyDescent="0.25">
      <c r="A66" s="44" t="s">
        <v>128</v>
      </c>
      <c r="B66" s="24">
        <v>276.7</v>
      </c>
      <c r="C66" s="160">
        <v>314</v>
      </c>
      <c r="D66" s="309">
        <f t="shared" si="47"/>
        <v>0.22112649042611007</v>
      </c>
      <c r="E66" s="259">
        <f t="shared" si="48"/>
        <v>0.1905177958183164</v>
      </c>
      <c r="F66" s="64">
        <f t="shared" ref="F66" si="55">(C66-B66)/B66</f>
        <v>0.13480303577882188</v>
      </c>
      <c r="H66" s="24">
        <v>170.09899999999999</v>
      </c>
      <c r="I66" s="160">
        <v>200.64699999999999</v>
      </c>
      <c r="J66" s="258">
        <f t="shared" si="50"/>
        <v>0.19988836269198679</v>
      </c>
      <c r="K66" s="259">
        <f t="shared" si="51"/>
        <v>0.10266214363193552</v>
      </c>
      <c r="L66" s="64">
        <f t="shared" ref="L66" si="56">(I66-H66)/H66</f>
        <v>0.17958953315422196</v>
      </c>
      <c r="N66" s="47">
        <f t="shared" si="53"/>
        <v>6.1474159739790393</v>
      </c>
      <c r="O66" s="163">
        <f t="shared" si="54"/>
        <v>6.3900318471337583</v>
      </c>
      <c r="P66" s="64">
        <f t="shared" ref="P66" si="57">(O66-N66)/N66</f>
        <v>3.9466317910105728E-2</v>
      </c>
    </row>
    <row r="67" spans="1:16" ht="20.100000000000001" customHeight="1" x14ac:dyDescent="0.25">
      <c r="A67" s="44" t="s">
        <v>126</v>
      </c>
      <c r="B67" s="24">
        <v>17.8</v>
      </c>
      <c r="C67" s="160">
        <v>171.89</v>
      </c>
      <c r="D67" s="309">
        <f t="shared" si="47"/>
        <v>1.4224978422785542E-2</v>
      </c>
      <c r="E67" s="259">
        <f t="shared" si="48"/>
        <v>0.10429332459621148</v>
      </c>
      <c r="F67" s="64">
        <f t="shared" ref="F67:F83" si="58">(C67-B67)/B67</f>
        <v>8.6567415730337061</v>
      </c>
      <c r="H67" s="24">
        <v>19.501000000000001</v>
      </c>
      <c r="I67" s="160">
        <v>102.20400000000001</v>
      </c>
      <c r="J67" s="258">
        <f t="shared" si="50"/>
        <v>2.2916201511216615E-2</v>
      </c>
      <c r="K67" s="259">
        <f t="shared" si="51"/>
        <v>5.2293240007367861E-2</v>
      </c>
      <c r="L67" s="64">
        <f t="shared" ref="L67:L83" si="59">(I67-H67)/H67</f>
        <v>4.2409620019486178</v>
      </c>
      <c r="N67" s="47">
        <f t="shared" si="53"/>
        <v>10.955617977528089</v>
      </c>
      <c r="O67" s="163">
        <f t="shared" si="54"/>
        <v>5.9458956309267563</v>
      </c>
      <c r="P67" s="64">
        <f t="shared" ref="P67:P71" si="60">(O67-N67)/N67</f>
        <v>-0.45727428218811206</v>
      </c>
    </row>
    <row r="68" spans="1:16" ht="20.100000000000001" customHeight="1" x14ac:dyDescent="0.25">
      <c r="A68" s="44" t="s">
        <v>133</v>
      </c>
      <c r="B68" s="24">
        <v>5.56</v>
      </c>
      <c r="C68" s="160">
        <v>33.08</v>
      </c>
      <c r="D68" s="309">
        <f t="shared" si="47"/>
        <v>4.4433078668925626E-3</v>
      </c>
      <c r="E68" s="259">
        <f t="shared" si="48"/>
        <v>2.0071110463916898E-2</v>
      </c>
      <c r="F68" s="64">
        <f t="shared" si="58"/>
        <v>4.9496402877697845</v>
      </c>
      <c r="H68" s="24">
        <v>14.030999999999999</v>
      </c>
      <c r="I68" s="160">
        <v>71.974999999999994</v>
      </c>
      <c r="J68" s="258">
        <f t="shared" si="50"/>
        <v>1.6488242828771871E-2</v>
      </c>
      <c r="K68" s="259">
        <f t="shared" si="51"/>
        <v>3.6826405517693055E-2</v>
      </c>
      <c r="L68" s="64">
        <f t="shared" si="59"/>
        <v>4.1297127788468391</v>
      </c>
      <c r="N68" s="47">
        <f t="shared" si="53"/>
        <v>25.235611510791365</v>
      </c>
      <c r="O68" s="163">
        <f t="shared" si="54"/>
        <v>21.757859733978236</v>
      </c>
      <c r="P68" s="64">
        <f t="shared" si="60"/>
        <v>-0.13781127417205472</v>
      </c>
    </row>
    <row r="69" spans="1:16" ht="20.100000000000001" customHeight="1" x14ac:dyDescent="0.25">
      <c r="A69" s="44" t="s">
        <v>132</v>
      </c>
      <c r="B69" s="24"/>
      <c r="C69" s="160">
        <v>16.73</v>
      </c>
      <c r="D69" s="309">
        <f t="shared" si="47"/>
        <v>0</v>
      </c>
      <c r="E69" s="259">
        <f t="shared" si="48"/>
        <v>1.0150836700765711E-2</v>
      </c>
      <c r="F69" s="64"/>
      <c r="H69" s="24"/>
      <c r="I69" s="160">
        <v>38.073</v>
      </c>
      <c r="J69" s="258">
        <f t="shared" si="50"/>
        <v>0</v>
      </c>
      <c r="K69" s="259">
        <f t="shared" si="51"/>
        <v>1.9480260330324805E-2</v>
      </c>
      <c r="L69" s="64"/>
      <c r="N69" s="47"/>
      <c r="O69" s="163">
        <f t="shared" si="54"/>
        <v>22.757322175732217</v>
      </c>
      <c r="P69" s="64"/>
    </row>
    <row r="70" spans="1:16" ht="20.100000000000001" customHeight="1" x14ac:dyDescent="0.25">
      <c r="A70" s="44" t="s">
        <v>122</v>
      </c>
      <c r="B70" s="24">
        <v>45.19</v>
      </c>
      <c r="C70" s="160">
        <v>49.819999999999993</v>
      </c>
      <c r="D70" s="309">
        <f t="shared" si="47"/>
        <v>3.6113863759869587E-2</v>
      </c>
      <c r="E70" s="259">
        <f t="shared" si="48"/>
        <v>3.0228014610409304E-2</v>
      </c>
      <c r="F70" s="64">
        <f t="shared" si="58"/>
        <v>0.10245629564062836</v>
      </c>
      <c r="H70" s="24">
        <v>34.649000000000001</v>
      </c>
      <c r="I70" s="160">
        <v>36.337000000000003</v>
      </c>
      <c r="J70" s="258">
        <f t="shared" si="50"/>
        <v>4.0717064056312216E-2</v>
      </c>
      <c r="K70" s="259">
        <f t="shared" si="51"/>
        <v>1.8592026360492016E-2</v>
      </c>
      <c r="L70" s="64">
        <f t="shared" si="59"/>
        <v>4.8717134693642021E-2</v>
      </c>
      <c r="N70" s="47">
        <f t="shared" si="53"/>
        <v>7.6674042929851733</v>
      </c>
      <c r="O70" s="163">
        <f t="shared" si="54"/>
        <v>7.293657165796871</v>
      </c>
      <c r="P70" s="64">
        <f t="shared" si="60"/>
        <v>-4.8744935431439249E-2</v>
      </c>
    </row>
    <row r="71" spans="1:16" ht="20.100000000000001" customHeight="1" x14ac:dyDescent="0.25">
      <c r="A71" s="44" t="s">
        <v>129</v>
      </c>
      <c r="B71" s="24">
        <v>10.909999999999998</v>
      </c>
      <c r="C71" s="160">
        <v>9.4700000000000006</v>
      </c>
      <c r="D71" s="309">
        <f t="shared" si="47"/>
        <v>8.7187929546399014E-3</v>
      </c>
      <c r="E71" s="259">
        <f t="shared" si="48"/>
        <v>5.7458711031829817E-3</v>
      </c>
      <c r="F71" s="64">
        <f t="shared" si="58"/>
        <v>-0.1319890009165901</v>
      </c>
      <c r="H71" s="24">
        <v>4.3280000000000003</v>
      </c>
      <c r="I71" s="160">
        <v>33.499000000000002</v>
      </c>
      <c r="J71" s="258">
        <f t="shared" si="50"/>
        <v>5.0859607271701718E-3</v>
      </c>
      <c r="K71" s="259">
        <f t="shared" si="51"/>
        <v>1.7139948015799929E-2</v>
      </c>
      <c r="L71" s="64">
        <f t="shared" si="59"/>
        <v>6.7400646950092424</v>
      </c>
      <c r="N71" s="47">
        <f t="shared" si="53"/>
        <v>3.9670027497708533</v>
      </c>
      <c r="O71" s="163">
        <f t="shared" si="54"/>
        <v>35.373812038014783</v>
      </c>
      <c r="P71" s="64">
        <f t="shared" si="60"/>
        <v>7.9170122304699913</v>
      </c>
    </row>
    <row r="72" spans="1:16" ht="20.100000000000001" customHeight="1" x14ac:dyDescent="0.25">
      <c r="A72" s="44" t="s">
        <v>125</v>
      </c>
      <c r="B72" s="24">
        <v>39.299999999999997</v>
      </c>
      <c r="C72" s="160">
        <v>40.159999999999997</v>
      </c>
      <c r="D72" s="309">
        <f t="shared" si="47"/>
        <v>3.1406834382891671E-2</v>
      </c>
      <c r="E72" s="259">
        <f t="shared" si="48"/>
        <v>2.4366862038419063E-2</v>
      </c>
      <c r="F72" s="64">
        <f t="shared" si="58"/>
        <v>2.1882951653944008E-2</v>
      </c>
      <c r="H72" s="24">
        <v>26.251999999999999</v>
      </c>
      <c r="I72" s="160">
        <v>26.53</v>
      </c>
      <c r="J72" s="258">
        <f t="shared" si="50"/>
        <v>3.0849501157502617E-2</v>
      </c>
      <c r="K72" s="259">
        <f t="shared" si="51"/>
        <v>1.3574220748654352E-2</v>
      </c>
      <c r="L72" s="64">
        <f t="shared" si="59"/>
        <v>1.058966935852515E-2</v>
      </c>
      <c r="N72" s="47">
        <f t="shared" ref="N72:N83" si="61">(H72/B72)*10</f>
        <v>6.679898218829516</v>
      </c>
      <c r="O72" s="163">
        <f t="shared" ref="O72:O83" si="62">(I72/C72)*10</f>
        <v>6.6060756972111569</v>
      </c>
      <c r="P72" s="64">
        <f t="shared" ref="P72:P83" si="63">(O72-N72)/N72</f>
        <v>-1.1051444078933069E-2</v>
      </c>
    </row>
    <row r="73" spans="1:16" ht="20.100000000000001" customHeight="1" x14ac:dyDescent="0.25">
      <c r="A73" s="44" t="s">
        <v>121</v>
      </c>
      <c r="B73" s="24">
        <v>40.43</v>
      </c>
      <c r="C73" s="160">
        <v>45.08</v>
      </c>
      <c r="D73" s="309">
        <f t="shared" si="47"/>
        <v>3.2309880765911202E-2</v>
      </c>
      <c r="E73" s="259">
        <f t="shared" si="48"/>
        <v>2.7352045335954468E-2</v>
      </c>
      <c r="F73" s="64">
        <f t="shared" si="58"/>
        <v>0.11501360375958443</v>
      </c>
      <c r="H73" s="24">
        <v>31.954999999999998</v>
      </c>
      <c r="I73" s="160">
        <v>19.532</v>
      </c>
      <c r="J73" s="258">
        <f t="shared" si="50"/>
        <v>3.7551265026969226E-2</v>
      </c>
      <c r="K73" s="259">
        <f t="shared" si="51"/>
        <v>9.9936554716440543E-3</v>
      </c>
      <c r="L73" s="64">
        <f t="shared" si="59"/>
        <v>-0.38876545141605379</v>
      </c>
      <c r="N73" s="47">
        <f t="shared" si="61"/>
        <v>7.9037843185753154</v>
      </c>
      <c r="O73" s="163">
        <f t="shared" si="62"/>
        <v>4.3327417923691218</v>
      </c>
      <c r="P73" s="64">
        <f t="shared" si="63"/>
        <v>-0.4518142679847173</v>
      </c>
    </row>
    <row r="74" spans="1:16" ht="20.100000000000001" customHeight="1" x14ac:dyDescent="0.25">
      <c r="A74" s="44" t="s">
        <v>127</v>
      </c>
      <c r="B74" s="24">
        <v>59.18</v>
      </c>
      <c r="C74" s="160">
        <v>22.95</v>
      </c>
      <c r="D74" s="309">
        <f t="shared" si="47"/>
        <v>4.7294057475306087E-2</v>
      </c>
      <c r="E74" s="259">
        <f t="shared" si="48"/>
        <v>1.3924787942771851E-2</v>
      </c>
      <c r="F74" s="64">
        <f t="shared" si="58"/>
        <v>-0.61220006759040224</v>
      </c>
      <c r="H74" s="24">
        <v>40.847000000000001</v>
      </c>
      <c r="I74" s="160">
        <v>9.9629999999999992</v>
      </c>
      <c r="J74" s="258">
        <f t="shared" si="50"/>
        <v>4.8000517057005539E-2</v>
      </c>
      <c r="K74" s="259">
        <f t="shared" si="51"/>
        <v>5.097623871799596E-3</v>
      </c>
      <c r="L74" s="64">
        <f t="shared" ref="L74:L81" si="64">(I74-H74)/H74</f>
        <v>-0.75608979851641489</v>
      </c>
      <c r="N74" s="47">
        <f t="shared" ref="N74" si="65">(H74/B74)*10</f>
        <v>6.902162892869212</v>
      </c>
      <c r="O74" s="163">
        <f t="shared" ref="O74:O76" si="66">(I74/C74)*10</f>
        <v>4.341176470588235</v>
      </c>
      <c r="P74" s="64">
        <f t="shared" ref="P74" si="67">(O74-N74)/N74</f>
        <v>-0.37104114493252438</v>
      </c>
    </row>
    <row r="75" spans="1:16" ht="20.100000000000001" customHeight="1" x14ac:dyDescent="0.25">
      <c r="A75" s="44" t="s">
        <v>204</v>
      </c>
      <c r="B75" s="24"/>
      <c r="C75" s="160">
        <v>3.4699999999999998</v>
      </c>
      <c r="D75" s="309">
        <f t="shared" si="47"/>
        <v>0</v>
      </c>
      <c r="E75" s="259">
        <f t="shared" si="48"/>
        <v>2.1054036671641968E-3</v>
      </c>
      <c r="F75" s="64"/>
      <c r="H75" s="24"/>
      <c r="I75" s="160">
        <v>9.7759999999999998</v>
      </c>
      <c r="J75" s="258">
        <f t="shared" si="50"/>
        <v>0</v>
      </c>
      <c r="K75" s="259">
        <f t="shared" si="51"/>
        <v>5.0019442909477923E-3</v>
      </c>
      <c r="L75" s="64"/>
      <c r="N75" s="47"/>
      <c r="O75" s="163">
        <f t="shared" si="66"/>
        <v>28.172910662824208</v>
      </c>
      <c r="P75" s="64"/>
    </row>
    <row r="76" spans="1:16" ht="20.100000000000001" customHeight="1" x14ac:dyDescent="0.25">
      <c r="A76" s="44" t="s">
        <v>136</v>
      </c>
      <c r="B76" s="24"/>
      <c r="C76" s="160">
        <v>2.7</v>
      </c>
      <c r="D76" s="309">
        <f t="shared" si="47"/>
        <v>0</v>
      </c>
      <c r="E76" s="259">
        <f t="shared" si="48"/>
        <v>1.6382103462084532E-3</v>
      </c>
      <c r="F76" s="64"/>
      <c r="H76" s="24"/>
      <c r="I76" s="160">
        <v>4.8109999999999999</v>
      </c>
      <c r="J76" s="258">
        <f t="shared" si="50"/>
        <v>0</v>
      </c>
      <c r="K76" s="259">
        <f t="shared" si="51"/>
        <v>2.4615746710055062E-3</v>
      </c>
      <c r="L76" s="64"/>
      <c r="N76" s="47"/>
      <c r="O76" s="163">
        <f t="shared" si="66"/>
        <v>17.818518518518516</v>
      </c>
      <c r="P76" s="64"/>
    </row>
    <row r="77" spans="1:16" ht="20.100000000000001" customHeight="1" x14ac:dyDescent="0.25">
      <c r="A77" s="44" t="s">
        <v>210</v>
      </c>
      <c r="B77" s="24">
        <v>5.04</v>
      </c>
      <c r="C77" s="160">
        <v>5.04</v>
      </c>
      <c r="D77" s="309">
        <f t="shared" si="47"/>
        <v>4.0277466994853442E-3</v>
      </c>
      <c r="E77" s="259">
        <f t="shared" si="48"/>
        <v>3.0579926462557792E-3</v>
      </c>
      <c r="F77" s="64">
        <f t="shared" si="58"/>
        <v>0</v>
      </c>
      <c r="H77" s="24">
        <v>3.879</v>
      </c>
      <c r="I77" s="160">
        <v>3.879</v>
      </c>
      <c r="J77" s="258">
        <f t="shared" si="50"/>
        <v>4.558327555613007E-3</v>
      </c>
      <c r="K77" s="259">
        <f t="shared" si="51"/>
        <v>1.9847117332842151E-3</v>
      </c>
      <c r="L77" s="64">
        <f t="shared" si="64"/>
        <v>0</v>
      </c>
      <c r="N77" s="47">
        <f t="shared" ref="N77" si="68">(H77/B77)*10</f>
        <v>7.6964285714285721</v>
      </c>
      <c r="O77" s="163">
        <f t="shared" ref="O77" si="69">(I77/C77)*10</f>
        <v>7.6964285714285721</v>
      </c>
      <c r="P77" s="64">
        <f t="shared" ref="P77" si="70">(O77-N77)/N77</f>
        <v>0</v>
      </c>
    </row>
    <row r="78" spans="1:16" ht="20.100000000000001" customHeight="1" x14ac:dyDescent="0.25">
      <c r="A78" s="44" t="s">
        <v>138</v>
      </c>
      <c r="B78" s="24">
        <v>1.98</v>
      </c>
      <c r="C78" s="160">
        <v>0.48</v>
      </c>
      <c r="D78" s="309">
        <f t="shared" si="47"/>
        <v>1.5823290605120996E-3</v>
      </c>
      <c r="E78" s="259">
        <f t="shared" si="48"/>
        <v>2.9123739488150273E-4</v>
      </c>
      <c r="F78" s="64">
        <f t="shared" si="58"/>
        <v>-0.75757575757575757</v>
      </c>
      <c r="H78" s="24">
        <v>5.952</v>
      </c>
      <c r="I78" s="160">
        <v>1.5960000000000001</v>
      </c>
      <c r="J78" s="258">
        <f t="shared" si="50"/>
        <v>6.9943711294170189E-3</v>
      </c>
      <c r="K78" s="259">
        <f t="shared" si="51"/>
        <v>8.1660219807208232E-4</v>
      </c>
      <c r="L78" s="64">
        <f t="shared" si="64"/>
        <v>-0.73185483870967738</v>
      </c>
      <c r="N78" s="47">
        <f t="shared" ref="N78" si="71">(H78/B78)*10</f>
        <v>30.060606060606059</v>
      </c>
      <c r="O78" s="163">
        <f t="shared" ref="O78" si="72">(I78/C78)*10</f>
        <v>33.25</v>
      </c>
      <c r="P78" s="64">
        <f t="shared" ref="P78" si="73">(O78-N78)/N78</f>
        <v>0.10609879032258071</v>
      </c>
    </row>
    <row r="79" spans="1:16" ht="20.100000000000001" customHeight="1" x14ac:dyDescent="0.25">
      <c r="A79" s="44" t="s">
        <v>134</v>
      </c>
      <c r="B79" s="24">
        <v>57.489999999999995</v>
      </c>
      <c r="C79" s="160">
        <v>2.25</v>
      </c>
      <c r="D79" s="309">
        <f t="shared" si="47"/>
        <v>4.5943483681232626E-2</v>
      </c>
      <c r="E79" s="259">
        <f t="shared" si="48"/>
        <v>1.3651752885070441E-3</v>
      </c>
      <c r="F79" s="64">
        <f t="shared" si="58"/>
        <v>-0.96086275874065052</v>
      </c>
      <c r="H79" s="24">
        <v>38.753999999999998</v>
      </c>
      <c r="I79" s="160">
        <v>0.91200000000000003</v>
      </c>
      <c r="J79" s="258">
        <f t="shared" si="50"/>
        <v>4.5540970892040851E-2</v>
      </c>
      <c r="K79" s="259">
        <f t="shared" si="51"/>
        <v>4.6662982746976131E-4</v>
      </c>
      <c r="L79" s="64">
        <f t="shared" si="64"/>
        <v>-0.97646694534757705</v>
      </c>
      <c r="N79" s="47">
        <f t="shared" ref="N79:N81" si="74">(H79/B79)*10</f>
        <v>6.7409984345103506</v>
      </c>
      <c r="O79" s="163">
        <f t="shared" ref="O79:O81" si="75">(I79/C79)*10</f>
        <v>4.0533333333333328</v>
      </c>
      <c r="P79" s="64">
        <f t="shared" ref="P79:P81" si="76">(O79-N79)/N79</f>
        <v>-0.39870430579209043</v>
      </c>
    </row>
    <row r="80" spans="1:16" ht="20.100000000000001" customHeight="1" x14ac:dyDescent="0.25">
      <c r="A80" s="44" t="s">
        <v>234</v>
      </c>
      <c r="B80" s="24"/>
      <c r="C80" s="160">
        <v>0.45</v>
      </c>
      <c r="D80" s="309">
        <f t="shared" si="47"/>
        <v>0</v>
      </c>
      <c r="E80" s="259">
        <f t="shared" si="48"/>
        <v>2.7303505770140884E-4</v>
      </c>
      <c r="F80" s="64"/>
      <c r="H80" s="24"/>
      <c r="I80" s="160">
        <v>0.28999999999999998</v>
      </c>
      <c r="J80" s="258">
        <f t="shared" si="50"/>
        <v>0</v>
      </c>
      <c r="K80" s="259">
        <f t="shared" si="51"/>
        <v>1.4838009864718286E-4</v>
      </c>
      <c r="L80" s="64"/>
      <c r="N80" s="47"/>
      <c r="O80" s="163">
        <f t="shared" si="75"/>
        <v>6.4444444444444438</v>
      </c>
      <c r="P80" s="64"/>
    </row>
    <row r="81" spans="1:16" ht="20.100000000000001" customHeight="1" x14ac:dyDescent="0.25">
      <c r="A81" s="44" t="s">
        <v>223</v>
      </c>
      <c r="B81" s="24">
        <v>0.91</v>
      </c>
      <c r="C81" s="160">
        <v>0.3</v>
      </c>
      <c r="D81" s="309">
        <f t="shared" si="47"/>
        <v>7.2723204296263168E-4</v>
      </c>
      <c r="E81" s="259">
        <f t="shared" si="48"/>
        <v>1.8202337180093923E-4</v>
      </c>
      <c r="F81" s="64">
        <f t="shared" si="58"/>
        <v>-0.67032967032967039</v>
      </c>
      <c r="H81" s="24">
        <v>0.32800000000000001</v>
      </c>
      <c r="I81" s="160">
        <v>0.27</v>
      </c>
      <c r="J81" s="258">
        <f t="shared" si="50"/>
        <v>3.8544249503507765E-4</v>
      </c>
      <c r="K81" s="259">
        <f t="shared" si="51"/>
        <v>1.3814698839565302E-4</v>
      </c>
      <c r="L81" s="64">
        <f t="shared" si="64"/>
        <v>-0.17682926829268292</v>
      </c>
      <c r="N81" s="47">
        <f t="shared" si="74"/>
        <v>3.6043956043956045</v>
      </c>
      <c r="O81" s="163">
        <f t="shared" si="75"/>
        <v>9.0000000000000018</v>
      </c>
      <c r="P81" s="64">
        <f t="shared" si="76"/>
        <v>1.4969512195121957</v>
      </c>
    </row>
    <row r="82" spans="1:16" ht="20.100000000000001" customHeight="1" x14ac:dyDescent="0.25">
      <c r="A82" s="44" t="s">
        <v>228</v>
      </c>
      <c r="B82" s="24"/>
      <c r="C82" s="160">
        <v>0.23</v>
      </c>
      <c r="D82" s="309">
        <f t="shared" si="47"/>
        <v>0</v>
      </c>
      <c r="E82" s="259">
        <f t="shared" si="48"/>
        <v>1.395512517140534E-4</v>
      </c>
      <c r="F82" s="64"/>
      <c r="H82" s="24"/>
      <c r="I82" s="160">
        <v>0.16800000000000001</v>
      </c>
      <c r="J82" s="258">
        <f t="shared" si="50"/>
        <v>0</v>
      </c>
      <c r="K82" s="259">
        <f t="shared" si="51"/>
        <v>8.5958126112850773E-5</v>
      </c>
      <c r="L82" s="64"/>
      <c r="N82" s="47"/>
      <c r="O82" s="163">
        <f t="shared" ref="O82" si="77">(I82/C82)*10</f>
        <v>7.304347826086957</v>
      </c>
      <c r="P82" s="64"/>
    </row>
    <row r="83" spans="1:16" ht="20.100000000000001" customHeight="1" thickBot="1" x14ac:dyDescent="0.3">
      <c r="A83" s="13" t="s">
        <v>17</v>
      </c>
      <c r="B83" s="24">
        <f>B84-SUM(B63:B82)</f>
        <v>18.389999999999645</v>
      </c>
      <c r="C83" s="160">
        <f>C84-SUM(C63:C82)</f>
        <v>0.50000000000022737</v>
      </c>
      <c r="D83" s="309">
        <f t="shared" si="47"/>
        <v>1.4696480516574217E-2</v>
      </c>
      <c r="E83" s="259">
        <f t="shared" si="48"/>
        <v>3.0337228633503668E-4</v>
      </c>
      <c r="F83" s="64">
        <f t="shared" si="58"/>
        <v>-0.97281131049482128</v>
      </c>
      <c r="H83" s="24">
        <f>H84-SUM(H63:H82)</f>
        <v>11.879999999999995</v>
      </c>
      <c r="I83" s="160">
        <f>I84-SUM(I63:I82)</f>
        <v>0.37599999999997635</v>
      </c>
      <c r="J83" s="258">
        <f t="shared" si="50"/>
        <v>1.3960539149441223E-2</v>
      </c>
      <c r="K83" s="259">
        <f t="shared" si="51"/>
        <v>1.9238247272874913E-4</v>
      </c>
      <c r="L83" s="64">
        <f t="shared" si="59"/>
        <v>-0.96835016835017029</v>
      </c>
      <c r="N83" s="47">
        <f t="shared" si="61"/>
        <v>6.4600326264275285</v>
      </c>
      <c r="O83" s="163">
        <f t="shared" si="62"/>
        <v>7.5199999999961076</v>
      </c>
      <c r="P83" s="64">
        <f t="shared" si="63"/>
        <v>0.16408080808018349</v>
      </c>
    </row>
    <row r="84" spans="1:16" ht="26.25" customHeight="1" thickBot="1" x14ac:dyDescent="0.3">
      <c r="A84" s="17" t="s">
        <v>18</v>
      </c>
      <c r="B84" s="22">
        <v>1251.3199999999997</v>
      </c>
      <c r="C84" s="165">
        <v>1648.14</v>
      </c>
      <c r="D84" s="305">
        <f>SUM(D63:D83)</f>
        <v>1</v>
      </c>
      <c r="E84" s="306">
        <f>SUM(E63:E83)</f>
        <v>0.99999999999999989</v>
      </c>
      <c r="F84" s="69">
        <f>(C84-B84)/B84</f>
        <v>0.31712112009717774</v>
      </c>
      <c r="G84" s="2"/>
      <c r="H84" s="22">
        <v>850.96999999999991</v>
      </c>
      <c r="I84" s="165">
        <v>1954.4399999999994</v>
      </c>
      <c r="J84" s="317">
        <f t="shared" si="50"/>
        <v>1</v>
      </c>
      <c r="K84" s="306">
        <f t="shared" si="51"/>
        <v>1</v>
      </c>
      <c r="L84" s="69">
        <f>(I84-H84)/H84</f>
        <v>1.2967202134035272</v>
      </c>
      <c r="M84" s="2"/>
      <c r="N84" s="43">
        <f t="shared" ref="N84:O84" si="78">(H84/B84)*10</f>
        <v>6.8005785890100068</v>
      </c>
      <c r="O84" s="170">
        <f t="shared" si="78"/>
        <v>11.858458626087584</v>
      </c>
      <c r="P84" s="69">
        <f>(O84-N84)/N84</f>
        <v>0.74374260526174985</v>
      </c>
    </row>
  </sheetData>
  <mergeCells count="33">
    <mergeCell ref="N61:O61"/>
    <mergeCell ref="A60:A62"/>
    <mergeCell ref="B60:C60"/>
    <mergeCell ref="D60:E60"/>
    <mergeCell ref="H60:I60"/>
    <mergeCell ref="J60:K60"/>
    <mergeCell ref="B61:C61"/>
    <mergeCell ref="D61:E61"/>
    <mergeCell ref="H61:I61"/>
    <mergeCell ref="J61:K61"/>
    <mergeCell ref="A36:A38"/>
    <mergeCell ref="B36:C36"/>
    <mergeCell ref="D36:E36"/>
    <mergeCell ref="H36:I36"/>
    <mergeCell ref="N60:O60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N7:N17 J26:K26 J32:L33 J31:K31 D33:F33 O7:P17 O32:P33 D39:F48 K39:L48 N39:P48 D26:E26 D25:E25 D28:E30 D27:E27 D32:E32 D31:E31 J25:K25 J28:K30 J27:K27 N32:N33 D57:F57 D51:E55 D50:E50 D49:E49 K50 K49 J56:L57 J55:K55 N57:P57 D56:E56 K51:K54 D19:F24 D18:E18 J19:L24 J18:K18 N19:N24 O19:P24 O1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F39:F57 L39:L57 P39:P57</xm:sqref>
        </x14:conditionalFormatting>
        <x14:conditionalFormatting xmlns:xm="http://schemas.microsoft.com/office/excel/2006/main">
          <x14:cfRule type="iconSet" priority="231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P63:P84</xm:sqref>
        </x14:conditionalFormatting>
        <x14:conditionalFormatting xmlns:xm="http://schemas.microsoft.com/office/excel/2006/main">
          <x14:cfRule type="iconSet" priority="327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F63:F84</xm:sqref>
        </x14:conditionalFormatting>
        <x14:conditionalFormatting xmlns:xm="http://schemas.microsoft.com/office/excel/2006/main">
          <x14:cfRule type="iconSet" priority="332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L63:L84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style="12" customWidth="1"/>
    <col min="18" max="19" width="9.140625" customWidth="1"/>
    <col min="20" max="20" width="11.28515625" customWidth="1"/>
  </cols>
  <sheetData>
    <row r="1" spans="1:20" ht="15.75" x14ac:dyDescent="0.25">
      <c r="A1" s="35" t="s">
        <v>47</v>
      </c>
      <c r="B1" s="5"/>
    </row>
    <row r="3" spans="1:20" ht="15.75" thickBot="1" x14ac:dyDescent="0.3"/>
    <row r="4" spans="1:20" x14ac:dyDescent="0.25">
      <c r="A4" s="434" t="s">
        <v>3</v>
      </c>
      <c r="B4" s="452"/>
      <c r="C4" s="452"/>
      <c r="D4" s="445" t="s">
        <v>1</v>
      </c>
      <c r="E4" s="467"/>
      <c r="F4" s="446" t="s">
        <v>13</v>
      </c>
      <c r="G4" s="446"/>
      <c r="H4" s="468" t="s">
        <v>35</v>
      </c>
      <c r="I4" s="467"/>
      <c r="J4" s="1"/>
      <c r="K4" s="445" t="s">
        <v>19</v>
      </c>
      <c r="L4" s="467"/>
      <c r="M4" s="446" t="s">
        <v>13</v>
      </c>
      <c r="N4" s="446"/>
      <c r="O4" s="468" t="s">
        <v>35</v>
      </c>
      <c r="P4" s="467"/>
      <c r="Q4" s="7"/>
      <c r="R4" s="445" t="s">
        <v>22</v>
      </c>
      <c r="S4" s="446"/>
      <c r="T4" s="82" t="s">
        <v>0</v>
      </c>
    </row>
    <row r="5" spans="1:20" x14ac:dyDescent="0.25">
      <c r="A5" s="453"/>
      <c r="B5" s="454"/>
      <c r="C5" s="454"/>
      <c r="D5" s="469" t="s">
        <v>41</v>
      </c>
      <c r="E5" s="470"/>
      <c r="F5" s="471" t="str">
        <f>D5</f>
        <v>jan - mar</v>
      </c>
      <c r="G5" s="471"/>
      <c r="H5" s="469" t="str">
        <f>F5</f>
        <v>jan - mar</v>
      </c>
      <c r="I5" s="470"/>
      <c r="J5" s="1"/>
      <c r="K5" s="469" t="str">
        <f>D5</f>
        <v>jan - mar</v>
      </c>
      <c r="L5" s="470"/>
      <c r="M5" s="471" t="str">
        <f>D5</f>
        <v>jan - mar</v>
      </c>
      <c r="N5" s="471"/>
      <c r="O5" s="469" t="str">
        <f>D5</f>
        <v>jan - mar</v>
      </c>
      <c r="P5" s="470"/>
      <c r="Q5" s="7"/>
      <c r="R5" s="469" t="str">
        <f>D5</f>
        <v>jan - mar</v>
      </c>
      <c r="S5" s="471"/>
      <c r="T5" s="80" t="s">
        <v>36</v>
      </c>
    </row>
    <row r="6" spans="1:20" ht="15.75" thickBot="1" x14ac:dyDescent="0.3">
      <c r="A6" s="453"/>
      <c r="B6" s="454"/>
      <c r="C6" s="454"/>
      <c r="D6" s="79">
        <v>2016</v>
      </c>
      <c r="E6" s="80">
        <v>2017</v>
      </c>
      <c r="F6" s="81">
        <f>D6</f>
        <v>2016</v>
      </c>
      <c r="G6" s="81">
        <f>E6</f>
        <v>2017</v>
      </c>
      <c r="H6" s="79" t="s">
        <v>1</v>
      </c>
      <c r="I6" s="80" t="s">
        <v>14</v>
      </c>
      <c r="J6" s="1"/>
      <c r="K6" s="79">
        <f>D6</f>
        <v>2016</v>
      </c>
      <c r="L6" s="80">
        <f>E6</f>
        <v>2017</v>
      </c>
      <c r="M6" s="81">
        <f>F6</f>
        <v>2016</v>
      </c>
      <c r="N6" s="80">
        <f>G6</f>
        <v>2017</v>
      </c>
      <c r="O6" s="81">
        <v>1000</v>
      </c>
      <c r="P6" s="80" t="s">
        <v>14</v>
      </c>
      <c r="Q6" s="7"/>
      <c r="R6" s="79">
        <f>D6</f>
        <v>2016</v>
      </c>
      <c r="S6" s="81">
        <f>E6</f>
        <v>2017</v>
      </c>
      <c r="T6" s="80" t="s">
        <v>23</v>
      </c>
    </row>
    <row r="7" spans="1:20" ht="24" customHeight="1" thickBot="1" x14ac:dyDescent="0.3">
      <c r="A7" s="86" t="s">
        <v>29</v>
      </c>
      <c r="B7" s="83"/>
      <c r="C7" s="18"/>
      <c r="D7" s="22">
        <v>102240.55999999995</v>
      </c>
      <c r="E7" s="23">
        <v>116110.23999999989</v>
      </c>
      <c r="F7" s="19">
        <f>D7/D17</f>
        <v>0.22691739095878957</v>
      </c>
      <c r="G7" s="19">
        <f>E7/E17</f>
        <v>0.24204639705687503</v>
      </c>
      <c r="H7" s="94">
        <f t="shared" ref="H7:H19" si="0">(E7-D7)/D7</f>
        <v>0.13565731643097359</v>
      </c>
      <c r="I7" s="97">
        <f t="shared" ref="I7:I19" si="1">(G7-F7)/F7</f>
        <v>6.667186694753173E-2</v>
      </c>
      <c r="J7" s="11"/>
      <c r="K7" s="22">
        <v>22007.724999999995</v>
      </c>
      <c r="L7" s="23">
        <v>23490.648999999994</v>
      </c>
      <c r="M7" s="19">
        <f>K7/K17</f>
        <v>0.26542612974161889</v>
      </c>
      <c r="N7" s="19">
        <f>L7/L17</f>
        <v>0.24583232837712149</v>
      </c>
      <c r="O7" s="94">
        <f t="shared" ref="O7:O8" si="2">(L7-K7)/K7</f>
        <v>6.7381976101573399E-2</v>
      </c>
      <c r="P7" s="97">
        <f t="shared" ref="P7:P8" si="3">(N7-M7)/M7</f>
        <v>-7.3820167530495723E-2</v>
      </c>
      <c r="Q7" s="51"/>
      <c r="R7" s="29">
        <f>(K7/D7)*10</f>
        <v>2.1525434719841132</v>
      </c>
      <c r="S7" s="74">
        <f>(L7/E7)*10</f>
        <v>2.0231332740333681</v>
      </c>
      <c r="T7" s="61">
        <f>(S7-R7)/R7</f>
        <v>-6.0119667563071758E-2</v>
      </c>
    </row>
    <row r="8" spans="1:20" s="8" customFormat="1" ht="24" customHeight="1" x14ac:dyDescent="0.25">
      <c r="A8" s="87" t="s">
        <v>45</v>
      </c>
      <c r="B8" s="4"/>
      <c r="C8" s="1"/>
      <c r="D8" s="24">
        <v>91846.879999999946</v>
      </c>
      <c r="E8" s="25">
        <v>93732.72999999988</v>
      </c>
      <c r="F8" s="58">
        <f>D8/D7</f>
        <v>0.89834093240490842</v>
      </c>
      <c r="G8" s="58">
        <f>E8/E7</f>
        <v>0.80727358758366163</v>
      </c>
      <c r="H8" s="95">
        <f t="shared" ref="H8:H16" si="4">(E8-D8)/D8</f>
        <v>2.0532542858286904E-2</v>
      </c>
      <c r="I8" s="98">
        <f t="shared" ref="I8:I16" si="5">(G8-F8)/F8</f>
        <v>-0.10137281018405168</v>
      </c>
      <c r="J8" s="4"/>
      <c r="K8" s="24">
        <v>21170.067999999996</v>
      </c>
      <c r="L8" s="25">
        <v>22123.445999999996</v>
      </c>
      <c r="M8" s="58">
        <f>K8/K7</f>
        <v>0.96193804675403749</v>
      </c>
      <c r="N8" s="58">
        <f>L8/L7</f>
        <v>0.94179798948934967</v>
      </c>
      <c r="O8" s="95">
        <f t="shared" si="2"/>
        <v>4.5034243631149454E-2</v>
      </c>
      <c r="P8" s="98">
        <f t="shared" si="3"/>
        <v>-2.093695881210687E-2</v>
      </c>
      <c r="Q8" s="56"/>
      <c r="R8" s="32">
        <f t="shared" ref="R8:R21" si="6">(K8/D8)*10</f>
        <v>2.3049305539828908</v>
      </c>
      <c r="S8" s="33">
        <f t="shared" ref="S8:S21" si="7">(L8/E8)*10</f>
        <v>2.3602690330261398</v>
      </c>
      <c r="T8" s="60">
        <f t="shared" ref="T8:T21" si="8">(S8-R8)/R8</f>
        <v>2.4008740284007589E-2</v>
      </c>
    </row>
    <row r="9" spans="1:20" s="8" customFormat="1" ht="24" customHeight="1" x14ac:dyDescent="0.25">
      <c r="A9" s="91" t="s">
        <v>44</v>
      </c>
      <c r="B9" s="84"/>
      <c r="C9" s="85"/>
      <c r="D9" s="92">
        <v>10394</v>
      </c>
      <c r="E9" s="93">
        <f>E10+E11</f>
        <v>22377.510000000002</v>
      </c>
      <c r="F9" s="55">
        <f>D9/D7</f>
        <v>0.10166219746840202</v>
      </c>
      <c r="G9" s="55">
        <f>E9/E7</f>
        <v>0.19272641241633834</v>
      </c>
      <c r="H9" s="96">
        <f t="shared" si="4"/>
        <v>1.1529257263806043</v>
      </c>
      <c r="I9" s="99">
        <f t="shared" si="5"/>
        <v>0.89575296634956469</v>
      </c>
      <c r="J9" s="4"/>
      <c r="K9" s="92">
        <v>838</v>
      </c>
      <c r="L9" s="93">
        <f>L10+L11</f>
        <v>1367.203</v>
      </c>
      <c r="M9" s="55">
        <f>K9/K7</f>
        <v>3.8077538682439925E-2</v>
      </c>
      <c r="N9" s="55">
        <f>L9/L7</f>
        <v>5.8202010510650444E-2</v>
      </c>
      <c r="O9" s="96">
        <f t="shared" ref="O9:O21" si="9">(L9-K9)/K9</f>
        <v>0.63150715990453454</v>
      </c>
      <c r="P9" s="99">
        <f t="shared" ref="P9:P21" si="10">(N9-M9)/M9</f>
        <v>0.52851293766766616</v>
      </c>
      <c r="Q9" s="56"/>
      <c r="R9" s="75">
        <f t="shared" si="6"/>
        <v>0.80623436598037335</v>
      </c>
      <c r="S9" s="76">
        <f t="shared" si="7"/>
        <v>0.61097190884955466</v>
      </c>
      <c r="T9" s="62">
        <f t="shared" si="8"/>
        <v>-0.24219068966798679</v>
      </c>
    </row>
    <row r="10" spans="1:20" s="8" customFormat="1" ht="24" customHeight="1" x14ac:dyDescent="0.25">
      <c r="A10" s="57"/>
      <c r="B10" s="88" t="s">
        <v>43</v>
      </c>
      <c r="C10" s="1"/>
      <c r="D10" s="24"/>
      <c r="E10" s="25">
        <v>12839.370000000004</v>
      </c>
      <c r="F10" s="58"/>
      <c r="G10" s="58">
        <f>E10/E9</f>
        <v>0.57376222823719003</v>
      </c>
      <c r="H10" s="100" t="e">
        <f t="shared" si="4"/>
        <v>#DIV/0!</v>
      </c>
      <c r="I10" s="101" t="e">
        <f t="shared" si="5"/>
        <v>#DIV/0!</v>
      </c>
      <c r="J10" s="4"/>
      <c r="K10" s="24"/>
      <c r="L10" s="25">
        <v>703.62100000000021</v>
      </c>
      <c r="M10" s="58"/>
      <c r="N10" s="58">
        <f>L10/L9</f>
        <v>0.51464266827969241</v>
      </c>
      <c r="O10" s="100" t="e">
        <f t="shared" si="9"/>
        <v>#DIV/0!</v>
      </c>
      <c r="P10" s="101" t="e">
        <f t="shared" si="10"/>
        <v>#DIV/0!</v>
      </c>
      <c r="Q10" s="56"/>
      <c r="R10" s="102" t="e">
        <f t="shared" si="6"/>
        <v>#DIV/0!</v>
      </c>
      <c r="S10" s="103">
        <f t="shared" si="7"/>
        <v>0.54801832177123955</v>
      </c>
      <c r="T10" s="104" t="e">
        <f t="shared" si="8"/>
        <v>#DIV/0!</v>
      </c>
    </row>
    <row r="11" spans="1:20" s="8" customFormat="1" ht="24" customHeight="1" thickBot="1" x14ac:dyDescent="0.3">
      <c r="A11" s="57"/>
      <c r="B11" s="88" t="s">
        <v>46</v>
      </c>
      <c r="C11" s="1"/>
      <c r="D11" s="24"/>
      <c r="E11" s="25">
        <v>9538.1399999999976</v>
      </c>
      <c r="F11" s="58">
        <f>D11/D9</f>
        <v>0</v>
      </c>
      <c r="G11" s="58">
        <f>E11/E9</f>
        <v>0.42623777176280991</v>
      </c>
      <c r="H11" s="100" t="e">
        <f t="shared" si="4"/>
        <v>#DIV/0!</v>
      </c>
      <c r="I11" s="101" t="e">
        <f t="shared" si="5"/>
        <v>#DIV/0!</v>
      </c>
      <c r="J11" s="4"/>
      <c r="K11" s="24"/>
      <c r="L11" s="25">
        <v>663.58199999999977</v>
      </c>
      <c r="M11" s="58">
        <f>K11/K9</f>
        <v>0</v>
      </c>
      <c r="N11" s="58">
        <f>L11/L9</f>
        <v>0.48535733172030765</v>
      </c>
      <c r="O11" s="100" t="e">
        <f t="shared" si="9"/>
        <v>#DIV/0!</v>
      </c>
      <c r="P11" s="101" t="e">
        <f t="shared" si="10"/>
        <v>#DIV/0!</v>
      </c>
      <c r="Q11" s="56"/>
      <c r="R11" s="77" t="e">
        <f t="shared" si="6"/>
        <v>#DIV/0!</v>
      </c>
      <c r="S11" s="74">
        <f t="shared" si="7"/>
        <v>0.69571425875485149</v>
      </c>
      <c r="T11" s="78" t="e">
        <f t="shared" si="8"/>
        <v>#DIV/0!</v>
      </c>
    </row>
    <row r="12" spans="1:20" s="8" customFormat="1" ht="24" customHeight="1" thickBot="1" x14ac:dyDescent="0.3">
      <c r="A12" s="86" t="s">
        <v>30</v>
      </c>
      <c r="B12" s="83"/>
      <c r="C12" s="18"/>
      <c r="D12" s="22">
        <v>348322.35000000021</v>
      </c>
      <c r="E12" s="23">
        <v>363592.17000000027</v>
      </c>
      <c r="F12" s="19">
        <f>D12/D17</f>
        <v>0.77308260904121051</v>
      </c>
      <c r="G12" s="19">
        <f>E12/E17</f>
        <v>0.75795360294312497</v>
      </c>
      <c r="H12" s="94">
        <f t="shared" si="4"/>
        <v>4.3838186094001884E-2</v>
      </c>
      <c r="I12" s="97">
        <f t="shared" si="5"/>
        <v>-1.9569714699505112E-2</v>
      </c>
      <c r="J12" s="4"/>
      <c r="K12" s="22">
        <v>60906.964000000051</v>
      </c>
      <c r="L12" s="23">
        <v>72064.923999999955</v>
      </c>
      <c r="M12" s="19">
        <f>K12/K17</f>
        <v>0.73457387025838095</v>
      </c>
      <c r="N12" s="19">
        <f>L12/L17</f>
        <v>0.75416767162287834</v>
      </c>
      <c r="O12" s="94">
        <f t="shared" si="9"/>
        <v>0.18319678518206711</v>
      </c>
      <c r="P12" s="97">
        <f t="shared" si="10"/>
        <v>2.6673697714847143E-2</v>
      </c>
      <c r="Q12" s="56"/>
      <c r="R12" s="29">
        <f t="shared" si="6"/>
        <v>1.7485804169614729</v>
      </c>
      <c r="S12" s="74">
        <f t="shared" si="7"/>
        <v>1.9820262906101607</v>
      </c>
      <c r="T12" s="61">
        <f t="shared" si="8"/>
        <v>0.13350594081017397</v>
      </c>
    </row>
    <row r="13" spans="1:20" s="8" customFormat="1" ht="24" customHeight="1" thickBot="1" x14ac:dyDescent="0.3">
      <c r="A13" s="87" t="s">
        <v>45</v>
      </c>
      <c r="B13" s="4"/>
      <c r="C13" s="1"/>
      <c r="D13" s="24">
        <v>218123.43000000023</v>
      </c>
      <c r="E13" s="25">
        <v>247746.21000000031</v>
      </c>
      <c r="F13" s="58">
        <f>D13/D12</f>
        <v>0.6262114102066666</v>
      </c>
      <c r="G13" s="58">
        <f>E13/E12</f>
        <v>0.68138488790889018</v>
      </c>
      <c r="H13" s="95">
        <f t="shared" si="4"/>
        <v>0.13580741876285393</v>
      </c>
      <c r="I13" s="98">
        <f t="shared" si="5"/>
        <v>8.8106790778556487E-2</v>
      </c>
      <c r="J13" s="4"/>
      <c r="K13" s="24">
        <v>52022.001000000055</v>
      </c>
      <c r="L13" s="25">
        <v>62649.965999999964</v>
      </c>
      <c r="M13" s="58">
        <f>K13/K12</f>
        <v>0.85412237917490041</v>
      </c>
      <c r="N13" s="58">
        <f>L13/L12</f>
        <v>0.86935450039467188</v>
      </c>
      <c r="O13" s="95">
        <f t="shared" si="9"/>
        <v>0.20429750481916098</v>
      </c>
      <c r="P13" s="98">
        <f t="shared" si="10"/>
        <v>1.7833651934616213E-2</v>
      </c>
      <c r="Q13" s="56"/>
      <c r="R13" s="29">
        <f t="shared" si="6"/>
        <v>2.384979962950335</v>
      </c>
      <c r="S13" s="74">
        <f t="shared" si="7"/>
        <v>2.5287961418259393</v>
      </c>
      <c r="T13" s="61">
        <f t="shared" si="8"/>
        <v>6.0300791247611465E-2</v>
      </c>
    </row>
    <row r="14" spans="1:20" s="8" customFormat="1" ht="24" customHeight="1" thickBot="1" x14ac:dyDescent="0.3">
      <c r="A14" s="91" t="s">
        <v>44</v>
      </c>
      <c r="B14" s="84"/>
      <c r="C14" s="85"/>
      <c r="D14" s="92">
        <v>130199</v>
      </c>
      <c r="E14" s="93">
        <f>E15+E16</f>
        <v>115845.96000000002</v>
      </c>
      <c r="F14" s="55">
        <f>D14/D12</f>
        <v>0.37378881946564702</v>
      </c>
      <c r="G14" s="55">
        <f>E14/E12</f>
        <v>0.31861511209111004</v>
      </c>
      <c r="H14" s="96">
        <f t="shared" ref="H14" si="11">(E14-D14)/D14</f>
        <v>-0.11023924914937887</v>
      </c>
      <c r="I14" s="99">
        <f t="shared" ref="I14" si="12">(G14-F14)/F14</f>
        <v>-0.14760662839892058</v>
      </c>
      <c r="J14" s="4"/>
      <c r="K14" s="92">
        <v>8885</v>
      </c>
      <c r="L14" s="93">
        <f>L15+L16</f>
        <v>9414.9579999999987</v>
      </c>
      <c r="M14" s="55">
        <f>K14/K12</f>
        <v>0.14587822830899916</v>
      </c>
      <c r="N14" s="55">
        <f>L14/L12</f>
        <v>0.13064549960532817</v>
      </c>
      <c r="O14" s="96">
        <f t="shared" si="9"/>
        <v>5.9646370287000421E-2</v>
      </c>
      <c r="P14" s="99">
        <f t="shared" si="10"/>
        <v>-0.10442085073452516</v>
      </c>
      <c r="Q14" s="56"/>
      <c r="R14" s="29">
        <f t="shared" si="6"/>
        <v>0.68241691564451346</v>
      </c>
      <c r="S14" s="74">
        <f t="shared" si="7"/>
        <v>0.81271353787391432</v>
      </c>
      <c r="T14" s="61">
        <f t="shared" si="8"/>
        <v>0.19093404521829782</v>
      </c>
    </row>
    <row r="15" spans="1:20" ht="24" customHeight="1" x14ac:dyDescent="0.25">
      <c r="A15" s="57"/>
      <c r="B15" s="88" t="s">
        <v>43</v>
      </c>
      <c r="C15" s="1"/>
      <c r="D15" s="24"/>
      <c r="E15" s="25">
        <v>58021.209999999992</v>
      </c>
      <c r="F15" s="3"/>
      <c r="G15" s="3">
        <f>E15/E14</f>
        <v>0.50084793634581626</v>
      </c>
      <c r="H15" s="100" t="e">
        <f t="shared" si="4"/>
        <v>#DIV/0!</v>
      </c>
      <c r="I15" s="101" t="e">
        <f t="shared" si="5"/>
        <v>#DIV/0!</v>
      </c>
      <c r="J15" s="1"/>
      <c r="K15" s="24"/>
      <c r="L15" s="25">
        <v>5766.0809999999992</v>
      </c>
      <c r="M15" s="3"/>
      <c r="N15" s="3">
        <f>L15/L14</f>
        <v>0.61243831358567935</v>
      </c>
      <c r="O15" s="100" t="e">
        <f t="shared" si="9"/>
        <v>#DIV/0!</v>
      </c>
      <c r="P15" s="101" t="e">
        <f t="shared" si="10"/>
        <v>#DIV/0!</v>
      </c>
      <c r="Q15" s="7"/>
      <c r="R15" s="111" t="e">
        <f t="shared" si="6"/>
        <v>#DIV/0!</v>
      </c>
      <c r="S15" s="112">
        <f t="shared" si="7"/>
        <v>0.99378847838574891</v>
      </c>
      <c r="T15" s="113" t="e">
        <f t="shared" si="8"/>
        <v>#DIV/0!</v>
      </c>
    </row>
    <row r="16" spans="1:20" ht="24" customHeight="1" thickBot="1" x14ac:dyDescent="0.3">
      <c r="A16" s="57"/>
      <c r="B16" s="88" t="s">
        <v>46</v>
      </c>
      <c r="C16" s="1"/>
      <c r="D16" s="24"/>
      <c r="E16" s="25">
        <v>57824.750000000022</v>
      </c>
      <c r="F16" s="3">
        <f>D16/D14</f>
        <v>0</v>
      </c>
      <c r="G16" s="3">
        <f>E16/E14</f>
        <v>0.49915206365418363</v>
      </c>
      <c r="H16" s="100" t="e">
        <f t="shared" si="4"/>
        <v>#DIV/0!</v>
      </c>
      <c r="I16" s="101" t="e">
        <f t="shared" si="5"/>
        <v>#DIV/0!</v>
      </c>
      <c r="J16" s="1"/>
      <c r="K16" s="24"/>
      <c r="L16" s="25">
        <v>3648.8769999999986</v>
      </c>
      <c r="M16" s="3">
        <f>K16/K14</f>
        <v>0</v>
      </c>
      <c r="N16" s="3">
        <f>L16/L14</f>
        <v>0.38756168641432059</v>
      </c>
      <c r="O16" s="100" t="e">
        <f t="shared" si="9"/>
        <v>#DIV/0!</v>
      </c>
      <c r="P16" s="101" t="e">
        <f t="shared" si="10"/>
        <v>#DIV/0!</v>
      </c>
      <c r="Q16" s="7"/>
      <c r="R16" s="77" t="e">
        <f t="shared" si="6"/>
        <v>#DIV/0!</v>
      </c>
      <c r="S16" s="74">
        <f t="shared" si="7"/>
        <v>0.63102339396192753</v>
      </c>
      <c r="T16" s="78" t="e">
        <f t="shared" si="8"/>
        <v>#DIV/0!</v>
      </c>
    </row>
    <row r="17" spans="1:20" ht="24" customHeight="1" thickBot="1" x14ac:dyDescent="0.3">
      <c r="A17" s="86" t="s">
        <v>12</v>
      </c>
      <c r="B17" s="83"/>
      <c r="C17" s="18"/>
      <c r="D17" s="22">
        <f>D7+D12</f>
        <v>450562.91000000015</v>
      </c>
      <c r="E17" s="23">
        <f>E7+E12</f>
        <v>479702.41000000015</v>
      </c>
      <c r="F17" s="19">
        <f>F7+F12</f>
        <v>1</v>
      </c>
      <c r="G17" s="19">
        <f>G7+G12</f>
        <v>1</v>
      </c>
      <c r="H17" s="94">
        <f t="shared" si="0"/>
        <v>6.467354359017255E-2</v>
      </c>
      <c r="I17" s="97">
        <f t="shared" si="1"/>
        <v>0</v>
      </c>
      <c r="J17" s="11"/>
      <c r="K17" s="22">
        <v>82914.689000000057</v>
      </c>
      <c r="L17" s="23">
        <v>95555.57299999996</v>
      </c>
      <c r="M17" s="19">
        <f>M7+M12</f>
        <v>0.99999999999999978</v>
      </c>
      <c r="N17" s="19">
        <f>N7+N12</f>
        <v>0.99999999999999978</v>
      </c>
      <c r="O17" s="94">
        <f t="shared" si="9"/>
        <v>0.15245650864106713</v>
      </c>
      <c r="P17" s="97">
        <f t="shared" si="10"/>
        <v>0</v>
      </c>
      <c r="Q17" s="7"/>
      <c r="R17" s="29">
        <f t="shared" si="6"/>
        <v>1.8402466594509528</v>
      </c>
      <c r="S17" s="74">
        <f t="shared" si="7"/>
        <v>1.9919760878416251</v>
      </c>
      <c r="T17" s="61">
        <f t="shared" si="8"/>
        <v>8.2450593028622343E-2</v>
      </c>
    </row>
    <row r="18" spans="1:20" s="8" customFormat="1" ht="24" customHeight="1" x14ac:dyDescent="0.25">
      <c r="A18" s="87" t="s">
        <v>45</v>
      </c>
      <c r="B18" s="4"/>
      <c r="C18" s="1"/>
      <c r="D18" s="24">
        <f t="shared" ref="D18:E21" si="13">D8+D13</f>
        <v>309970.31000000017</v>
      </c>
      <c r="E18" s="25">
        <f t="shared" si="13"/>
        <v>341478.94000000018</v>
      </c>
      <c r="F18" s="58">
        <f>D18/D17</f>
        <v>0.68796233138675367</v>
      </c>
      <c r="G18" s="58">
        <f>E18/E17</f>
        <v>0.7118557940953435</v>
      </c>
      <c r="H18" s="95">
        <f t="shared" si="0"/>
        <v>0.1016504774279833</v>
      </c>
      <c r="I18" s="98">
        <f t="shared" si="1"/>
        <v>3.4730771756684417E-2</v>
      </c>
      <c r="J18" s="4"/>
      <c r="K18" s="24">
        <f t="shared" ref="K18:L21" si="14">K8+K13</f>
        <v>73192.069000000047</v>
      </c>
      <c r="L18" s="25">
        <f t="shared" si="14"/>
        <v>84773.411999999953</v>
      </c>
      <c r="M18" s="58">
        <f>K18/K17</f>
        <v>0.8827394745459396</v>
      </c>
      <c r="N18" s="58">
        <f>L18/L17</f>
        <v>0.88716345199457902</v>
      </c>
      <c r="O18" s="95">
        <f t="shared" si="9"/>
        <v>0.15823221229064993</v>
      </c>
      <c r="P18" s="98">
        <f t="shared" si="10"/>
        <v>5.0116456510739104E-3</v>
      </c>
      <c r="Q18" s="56"/>
      <c r="R18" s="114">
        <f t="shared" si="6"/>
        <v>2.3612606317037268</v>
      </c>
      <c r="S18" s="115">
        <f t="shared" si="7"/>
        <v>2.4825370489904857</v>
      </c>
      <c r="T18" s="116">
        <f t="shared" si="8"/>
        <v>5.1360877176550378E-2</v>
      </c>
    </row>
    <row r="19" spans="1:20" s="8" customFormat="1" ht="24" customHeight="1" x14ac:dyDescent="0.25">
      <c r="A19" s="91" t="s">
        <v>44</v>
      </c>
      <c r="B19" s="84"/>
      <c r="C19" s="85"/>
      <c r="D19" s="92">
        <f t="shared" si="13"/>
        <v>140593</v>
      </c>
      <c r="E19" s="93">
        <f t="shared" si="13"/>
        <v>138223.47000000003</v>
      </c>
      <c r="F19" s="55">
        <f>D19/D17</f>
        <v>0.31203855639160344</v>
      </c>
      <c r="G19" s="55">
        <f>E19/E17</f>
        <v>0.28814420590465656</v>
      </c>
      <c r="H19" s="96">
        <f t="shared" si="0"/>
        <v>-1.6853826292916218E-2</v>
      </c>
      <c r="I19" s="99">
        <f t="shared" si="1"/>
        <v>-7.657499369071509E-2</v>
      </c>
      <c r="J19" s="4"/>
      <c r="K19" s="92">
        <f t="shared" si="14"/>
        <v>9723</v>
      </c>
      <c r="L19" s="93">
        <f t="shared" si="14"/>
        <v>10782.160999999998</v>
      </c>
      <c r="M19" s="55">
        <f>K19/K17</f>
        <v>0.11726510847794404</v>
      </c>
      <c r="N19" s="55">
        <f>L19/L17</f>
        <v>0.11283654800542092</v>
      </c>
      <c r="O19" s="96">
        <f t="shared" si="9"/>
        <v>0.10893355960094603</v>
      </c>
      <c r="P19" s="99">
        <f t="shared" si="10"/>
        <v>-3.7765372240763907E-2</v>
      </c>
      <c r="Q19" s="56"/>
      <c r="R19" s="53">
        <f t="shared" si="6"/>
        <v>0.69157070408910826</v>
      </c>
      <c r="S19" s="54">
        <f t="shared" si="7"/>
        <v>0.78005283762591082</v>
      </c>
      <c r="T19" s="62">
        <f t="shared" si="8"/>
        <v>0.12794372724817119</v>
      </c>
    </row>
    <row r="20" spans="1:20" ht="24" customHeight="1" x14ac:dyDescent="0.25">
      <c r="A20" s="57"/>
      <c r="B20" s="88" t="s">
        <v>43</v>
      </c>
      <c r="C20" s="1"/>
      <c r="D20" s="24">
        <f t="shared" si="13"/>
        <v>0</v>
      </c>
      <c r="E20" s="25">
        <f t="shared" si="13"/>
        <v>70860.58</v>
      </c>
      <c r="F20" s="3">
        <f>D20/D19</f>
        <v>0</v>
      </c>
      <c r="G20" s="3">
        <f>E20/E19</f>
        <v>0.51265230137834039</v>
      </c>
      <c r="H20" s="100" t="e">
        <f t="shared" ref="H20:H21" si="15">(E20-D20)/D20</f>
        <v>#DIV/0!</v>
      </c>
      <c r="I20" s="101" t="e">
        <f t="shared" ref="I20:I21" si="16">(G20-F20)/F20</f>
        <v>#DIV/0!</v>
      </c>
      <c r="J20" s="1"/>
      <c r="K20" s="24">
        <f t="shared" si="14"/>
        <v>0</v>
      </c>
      <c r="L20" s="25">
        <f t="shared" si="14"/>
        <v>6469.7019999999993</v>
      </c>
      <c r="M20" s="3">
        <f>K20/K19</f>
        <v>0</v>
      </c>
      <c r="N20" s="3">
        <f>L20/L19</f>
        <v>0.60003759914176757</v>
      </c>
      <c r="O20" s="100" t="e">
        <f t="shared" si="9"/>
        <v>#DIV/0!</v>
      </c>
      <c r="P20" s="101" t="e">
        <f t="shared" si="10"/>
        <v>#DIV/0!</v>
      </c>
      <c r="Q20" s="7"/>
      <c r="R20" s="102" t="e">
        <f t="shared" si="6"/>
        <v>#DIV/0!</v>
      </c>
      <c r="S20" s="103">
        <f t="shared" si="7"/>
        <v>0.9130184934980774</v>
      </c>
      <c r="T20" s="104" t="e">
        <f t="shared" si="8"/>
        <v>#DIV/0!</v>
      </c>
    </row>
    <row r="21" spans="1:20" ht="24" customHeight="1" thickBot="1" x14ac:dyDescent="0.3">
      <c r="A21" s="89"/>
      <c r="B21" s="90" t="s">
        <v>46</v>
      </c>
      <c r="C21" s="15"/>
      <c r="D21" s="26">
        <f t="shared" si="13"/>
        <v>0</v>
      </c>
      <c r="E21" s="27">
        <f t="shared" si="13"/>
        <v>67362.890000000014</v>
      </c>
      <c r="F21" s="16">
        <f>D21/D19</f>
        <v>0</v>
      </c>
      <c r="G21" s="16">
        <f>E21/E19</f>
        <v>0.48734769862165955</v>
      </c>
      <c r="H21" s="109" t="e">
        <f t="shared" si="15"/>
        <v>#DIV/0!</v>
      </c>
      <c r="I21" s="110" t="e">
        <f t="shared" si="16"/>
        <v>#DIV/0!</v>
      </c>
      <c r="J21" s="1"/>
      <c r="K21" s="26">
        <f t="shared" si="14"/>
        <v>0</v>
      </c>
      <c r="L21" s="27">
        <f t="shared" si="14"/>
        <v>4312.458999999998</v>
      </c>
      <c r="M21" s="16">
        <f>K21/K19</f>
        <v>0</v>
      </c>
      <c r="N21" s="16">
        <f>L21/L19</f>
        <v>0.39996240085823231</v>
      </c>
      <c r="O21" s="109" t="e">
        <f t="shared" si="9"/>
        <v>#DIV/0!</v>
      </c>
      <c r="P21" s="110" t="e">
        <f t="shared" si="10"/>
        <v>#DIV/0!</v>
      </c>
      <c r="Q21" s="7"/>
      <c r="R21" s="77" t="e">
        <f t="shared" si="6"/>
        <v>#DIV/0!</v>
      </c>
      <c r="S21" s="74">
        <f t="shared" si="7"/>
        <v>0.64018319285291903</v>
      </c>
      <c r="T21" s="78" t="e">
        <f t="shared" si="8"/>
        <v>#DIV/0!</v>
      </c>
    </row>
    <row r="22" spans="1:20" ht="24" customHeight="1" thickBot="1" x14ac:dyDescent="0.3">
      <c r="J22" s="11"/>
      <c r="Q22"/>
    </row>
    <row r="23" spans="1:20" s="52" customFormat="1" ht="15" customHeight="1" x14ac:dyDescent="0.25">
      <c r="A23" s="434" t="s">
        <v>2</v>
      </c>
      <c r="B23" s="452"/>
      <c r="C23" s="452"/>
      <c r="D23" s="445" t="s">
        <v>1</v>
      </c>
      <c r="E23" s="467"/>
      <c r="F23" s="446" t="s">
        <v>13</v>
      </c>
      <c r="G23" s="446"/>
      <c r="H23" s="468" t="s">
        <v>35</v>
      </c>
      <c r="I23" s="467"/>
      <c r="J23" s="1"/>
      <c r="K23" s="445" t="s">
        <v>19</v>
      </c>
      <c r="L23" s="467"/>
      <c r="M23" s="446" t="s">
        <v>13</v>
      </c>
      <c r="N23" s="446"/>
      <c r="O23" s="468" t="s">
        <v>35</v>
      </c>
      <c r="P23" s="467"/>
      <c r="Q23" s="7"/>
      <c r="R23" s="445" t="s">
        <v>22</v>
      </c>
      <c r="S23" s="446"/>
      <c r="T23" s="108" t="s">
        <v>0</v>
      </c>
    </row>
    <row r="24" spans="1:20" s="8" customFormat="1" ht="15" customHeight="1" x14ac:dyDescent="0.25">
      <c r="A24" s="453"/>
      <c r="B24" s="454"/>
      <c r="C24" s="454"/>
      <c r="D24" s="469" t="s">
        <v>41</v>
      </c>
      <c r="E24" s="470"/>
      <c r="F24" s="471" t="str">
        <f>D24</f>
        <v>jan - mar</v>
      </c>
      <c r="G24" s="471"/>
      <c r="H24" s="469" t="str">
        <f>F24</f>
        <v>jan - mar</v>
      </c>
      <c r="I24" s="470"/>
      <c r="J24" s="1"/>
      <c r="K24" s="469" t="str">
        <f>D24</f>
        <v>jan - mar</v>
      </c>
      <c r="L24" s="470"/>
      <c r="M24" s="471" t="str">
        <f>D24</f>
        <v>jan - mar</v>
      </c>
      <c r="N24" s="471"/>
      <c r="O24" s="469" t="str">
        <f>D24</f>
        <v>jan - mar</v>
      </c>
      <c r="P24" s="470"/>
      <c r="Q24" s="7"/>
      <c r="R24" s="469" t="str">
        <f>D24</f>
        <v>jan - mar</v>
      </c>
      <c r="S24" s="471"/>
      <c r="T24" s="106" t="s">
        <v>36</v>
      </c>
    </row>
    <row r="25" spans="1:20" ht="15.75" customHeight="1" thickBot="1" x14ac:dyDescent="0.3">
      <c r="A25" s="453"/>
      <c r="B25" s="454"/>
      <c r="C25" s="454"/>
      <c r="D25" s="105">
        <v>2016</v>
      </c>
      <c r="E25" s="106">
        <v>2017</v>
      </c>
      <c r="F25" s="107">
        <f>D25</f>
        <v>2016</v>
      </c>
      <c r="G25" s="107">
        <f>E25</f>
        <v>2017</v>
      </c>
      <c r="H25" s="105" t="s">
        <v>1</v>
      </c>
      <c r="I25" s="106" t="s">
        <v>14</v>
      </c>
      <c r="J25" s="1"/>
      <c r="K25" s="105">
        <f>D25</f>
        <v>2016</v>
      </c>
      <c r="L25" s="106">
        <f>E25</f>
        <v>2017</v>
      </c>
      <c r="M25" s="107">
        <f>F25</f>
        <v>2016</v>
      </c>
      <c r="N25" s="106">
        <f>G25</f>
        <v>2017</v>
      </c>
      <c r="O25" s="107">
        <v>1000</v>
      </c>
      <c r="P25" s="106" t="s">
        <v>14</v>
      </c>
      <c r="Q25" s="7"/>
      <c r="R25" s="105">
        <f>D25</f>
        <v>2016</v>
      </c>
      <c r="S25" s="107">
        <f>E25</f>
        <v>2017</v>
      </c>
      <c r="T25" s="106" t="s">
        <v>23</v>
      </c>
    </row>
    <row r="26" spans="1:20" ht="24" customHeight="1" thickBot="1" x14ac:dyDescent="0.3">
      <c r="A26" s="86" t="s">
        <v>29</v>
      </c>
      <c r="B26" s="83"/>
      <c r="C26" s="18"/>
      <c r="D26" s="22"/>
      <c r="E26" s="23"/>
      <c r="F26" s="19" t="e">
        <f>D26/D36</f>
        <v>#DIV/0!</v>
      </c>
      <c r="G26" s="19" t="e">
        <f>E26/E36</f>
        <v>#DIV/0!</v>
      </c>
      <c r="H26" s="94" t="e">
        <f t="shared" ref="H26:H40" si="17">(E26-D26)/D26</f>
        <v>#DIV/0!</v>
      </c>
      <c r="I26" s="97" t="e">
        <f t="shared" ref="I26:I40" si="18">(G26-F26)/F26</f>
        <v>#DIV/0!</v>
      </c>
      <c r="J26" s="11"/>
      <c r="K26" s="22"/>
      <c r="L26" s="23"/>
      <c r="M26" s="19">
        <f>K26/K36</f>
        <v>0</v>
      </c>
      <c r="N26" s="19">
        <f>L26/L36</f>
        <v>0</v>
      </c>
      <c r="O26" s="94" t="e">
        <f t="shared" ref="O26:O40" si="19">(L26-K26)/K26</f>
        <v>#DIV/0!</v>
      </c>
      <c r="P26" s="97" t="e">
        <f t="shared" ref="P26:P40" si="20">(N26-M26)/M26</f>
        <v>#DIV/0!</v>
      </c>
      <c r="Q26" s="51"/>
      <c r="R26" s="29" t="e">
        <f>(K26/D26)*10</f>
        <v>#DIV/0!</v>
      </c>
      <c r="S26" s="74" t="e">
        <f>(L26/E26)*10</f>
        <v>#DIV/0!</v>
      </c>
      <c r="T26" s="61" t="e">
        <f>(S26-R26)/R26</f>
        <v>#DIV/0!</v>
      </c>
    </row>
    <row r="27" spans="1:20" ht="24" customHeight="1" x14ac:dyDescent="0.25">
      <c r="A27" s="87" t="s">
        <v>45</v>
      </c>
      <c r="B27" s="4"/>
      <c r="C27" s="1"/>
      <c r="D27" s="24"/>
      <c r="E27" s="25"/>
      <c r="F27" s="58" t="e">
        <f>D27/D26</f>
        <v>#DIV/0!</v>
      </c>
      <c r="G27" s="58" t="e">
        <f>E27/E26</f>
        <v>#DIV/0!</v>
      </c>
      <c r="H27" s="95" t="e">
        <f t="shared" si="17"/>
        <v>#DIV/0!</v>
      </c>
      <c r="I27" s="98" t="e">
        <f t="shared" si="18"/>
        <v>#DIV/0!</v>
      </c>
      <c r="J27" s="4"/>
      <c r="K27" s="24"/>
      <c r="L27" s="25"/>
      <c r="M27" s="58" t="e">
        <f>K27/K26</f>
        <v>#DIV/0!</v>
      </c>
      <c r="N27" s="58" t="e">
        <f>L27/L26</f>
        <v>#DIV/0!</v>
      </c>
      <c r="O27" s="95" t="e">
        <f t="shared" si="19"/>
        <v>#DIV/0!</v>
      </c>
      <c r="P27" s="98" t="e">
        <f t="shared" si="20"/>
        <v>#DIV/0!</v>
      </c>
      <c r="Q27" s="56"/>
      <c r="R27" s="32" t="e">
        <f t="shared" ref="R27:R40" si="21">(K27/D27)*10</f>
        <v>#DIV/0!</v>
      </c>
      <c r="S27" s="33" t="e">
        <f t="shared" ref="S27:S40" si="22">(L27/E27)*10</f>
        <v>#DIV/0!</v>
      </c>
      <c r="T27" s="60" t="e">
        <f t="shared" ref="T27:T40" si="23">(S27-R27)/R27</f>
        <v>#DIV/0!</v>
      </c>
    </row>
    <row r="28" spans="1:20" ht="24" customHeight="1" x14ac:dyDescent="0.25">
      <c r="A28" s="91" t="s">
        <v>44</v>
      </c>
      <c r="B28" s="84"/>
      <c r="C28" s="85"/>
      <c r="D28" s="92"/>
      <c r="E28" s="93">
        <f>E29+E30</f>
        <v>0</v>
      </c>
      <c r="F28" s="55" t="e">
        <f>D28/D26</f>
        <v>#DIV/0!</v>
      </c>
      <c r="G28" s="55" t="e">
        <f>E28/E26</f>
        <v>#DIV/0!</v>
      </c>
      <c r="H28" s="96" t="e">
        <f t="shared" si="17"/>
        <v>#DIV/0!</v>
      </c>
      <c r="I28" s="99" t="e">
        <f t="shared" si="18"/>
        <v>#DIV/0!</v>
      </c>
      <c r="J28" s="4"/>
      <c r="K28" s="92"/>
      <c r="L28" s="93">
        <f>L29+L30</f>
        <v>0</v>
      </c>
      <c r="M28" s="55" t="e">
        <f>K28/K26</f>
        <v>#DIV/0!</v>
      </c>
      <c r="N28" s="55" t="e">
        <f>L28/L26</f>
        <v>#DIV/0!</v>
      </c>
      <c r="O28" s="96" t="e">
        <f t="shared" si="19"/>
        <v>#DIV/0!</v>
      </c>
      <c r="P28" s="99" t="e">
        <f t="shared" si="20"/>
        <v>#DIV/0!</v>
      </c>
      <c r="Q28" s="56"/>
      <c r="R28" s="75" t="e">
        <f t="shared" si="21"/>
        <v>#DIV/0!</v>
      </c>
      <c r="S28" s="76" t="e">
        <f t="shared" si="22"/>
        <v>#DIV/0!</v>
      </c>
      <c r="T28" s="62" t="e">
        <f t="shared" si="23"/>
        <v>#DIV/0!</v>
      </c>
    </row>
    <row r="29" spans="1:20" ht="24" customHeight="1" x14ac:dyDescent="0.25">
      <c r="A29" s="57"/>
      <c r="B29" s="88" t="s">
        <v>43</v>
      </c>
      <c r="C29" s="1"/>
      <c r="D29" s="24"/>
      <c r="E29" s="25"/>
      <c r="F29" s="58"/>
      <c r="G29" s="58" t="e">
        <f>E29/E28</f>
        <v>#DIV/0!</v>
      </c>
      <c r="H29" s="100" t="e">
        <f t="shared" si="17"/>
        <v>#DIV/0!</v>
      </c>
      <c r="I29" s="101" t="e">
        <f t="shared" si="18"/>
        <v>#DIV/0!</v>
      </c>
      <c r="J29" s="4"/>
      <c r="K29" s="24"/>
      <c r="L29" s="25"/>
      <c r="M29" s="58"/>
      <c r="N29" s="58" t="e">
        <f>L29/L28</f>
        <v>#DIV/0!</v>
      </c>
      <c r="O29" s="100" t="e">
        <f t="shared" si="19"/>
        <v>#DIV/0!</v>
      </c>
      <c r="P29" s="101" t="e">
        <f t="shared" si="20"/>
        <v>#DIV/0!</v>
      </c>
      <c r="Q29" s="56"/>
      <c r="R29" s="102" t="e">
        <f t="shared" si="21"/>
        <v>#DIV/0!</v>
      </c>
      <c r="S29" s="103" t="e">
        <f t="shared" si="22"/>
        <v>#DIV/0!</v>
      </c>
      <c r="T29" s="104" t="e">
        <f t="shared" si="23"/>
        <v>#DIV/0!</v>
      </c>
    </row>
    <row r="30" spans="1:20" ht="24" customHeight="1" thickBot="1" x14ac:dyDescent="0.3">
      <c r="A30" s="57"/>
      <c r="B30" s="88" t="s">
        <v>46</v>
      </c>
      <c r="C30" s="1"/>
      <c r="D30" s="24"/>
      <c r="E30" s="25"/>
      <c r="F30" s="58" t="e">
        <f>D30/D28</f>
        <v>#DIV/0!</v>
      </c>
      <c r="G30" s="58" t="e">
        <f>E30/E28</f>
        <v>#DIV/0!</v>
      </c>
      <c r="H30" s="100" t="e">
        <f t="shared" si="17"/>
        <v>#DIV/0!</v>
      </c>
      <c r="I30" s="101" t="e">
        <f t="shared" si="18"/>
        <v>#DIV/0!</v>
      </c>
      <c r="J30" s="4"/>
      <c r="K30" s="24"/>
      <c r="L30" s="25"/>
      <c r="M30" s="58" t="e">
        <f>K30/K28</f>
        <v>#DIV/0!</v>
      </c>
      <c r="N30" s="58" t="e">
        <f>L30/L28</f>
        <v>#DIV/0!</v>
      </c>
      <c r="O30" s="100" t="e">
        <f t="shared" si="19"/>
        <v>#DIV/0!</v>
      </c>
      <c r="P30" s="101" t="e">
        <f t="shared" si="20"/>
        <v>#DIV/0!</v>
      </c>
      <c r="Q30" s="56"/>
      <c r="R30" s="77" t="e">
        <f t="shared" si="21"/>
        <v>#DIV/0!</v>
      </c>
      <c r="S30" s="74" t="e">
        <f t="shared" si="22"/>
        <v>#DIV/0!</v>
      </c>
      <c r="T30" s="78" t="e">
        <f t="shared" si="23"/>
        <v>#DIV/0!</v>
      </c>
    </row>
    <row r="31" spans="1:20" ht="24" customHeight="1" thickBot="1" x14ac:dyDescent="0.3">
      <c r="A31" s="86" t="s">
        <v>30</v>
      </c>
      <c r="B31" s="83"/>
      <c r="C31" s="18"/>
      <c r="D31" s="22"/>
      <c r="E31" s="23"/>
      <c r="F31" s="19" t="e">
        <f>D31/D36</f>
        <v>#DIV/0!</v>
      </c>
      <c r="G31" s="19" t="e">
        <f>E31/E36</f>
        <v>#DIV/0!</v>
      </c>
      <c r="H31" s="94" t="e">
        <f t="shared" si="17"/>
        <v>#DIV/0!</v>
      </c>
      <c r="I31" s="97" t="e">
        <f t="shared" si="18"/>
        <v>#DIV/0!</v>
      </c>
      <c r="J31" s="4"/>
      <c r="K31" s="22"/>
      <c r="L31" s="23"/>
      <c r="M31" s="19">
        <f>K31/K36</f>
        <v>0</v>
      </c>
      <c r="N31" s="19">
        <f>L31/L36</f>
        <v>0</v>
      </c>
      <c r="O31" s="94" t="e">
        <f t="shared" si="19"/>
        <v>#DIV/0!</v>
      </c>
      <c r="P31" s="97" t="e">
        <f t="shared" si="20"/>
        <v>#DIV/0!</v>
      </c>
      <c r="Q31" s="56"/>
      <c r="R31" s="29" t="e">
        <f t="shared" si="21"/>
        <v>#DIV/0!</v>
      </c>
      <c r="S31" s="74" t="e">
        <f t="shared" si="22"/>
        <v>#DIV/0!</v>
      </c>
      <c r="T31" s="61" t="e">
        <f t="shared" si="23"/>
        <v>#DIV/0!</v>
      </c>
    </row>
    <row r="32" spans="1:20" ht="24" customHeight="1" thickBot="1" x14ac:dyDescent="0.3">
      <c r="A32" s="87" t="s">
        <v>45</v>
      </c>
      <c r="B32" s="4"/>
      <c r="C32" s="1"/>
      <c r="D32" s="24"/>
      <c r="E32" s="25"/>
      <c r="F32" s="58" t="e">
        <f>D32/D31</f>
        <v>#DIV/0!</v>
      </c>
      <c r="G32" s="58" t="e">
        <f>E32/E31</f>
        <v>#DIV/0!</v>
      </c>
      <c r="H32" s="95" t="e">
        <f t="shared" si="17"/>
        <v>#DIV/0!</v>
      </c>
      <c r="I32" s="98" t="e">
        <f t="shared" si="18"/>
        <v>#DIV/0!</v>
      </c>
      <c r="J32" s="4"/>
      <c r="K32" s="24"/>
      <c r="L32" s="25"/>
      <c r="M32" s="58" t="e">
        <f>K32/K31</f>
        <v>#DIV/0!</v>
      </c>
      <c r="N32" s="58" t="e">
        <f>L32/L31</f>
        <v>#DIV/0!</v>
      </c>
      <c r="O32" s="95" t="e">
        <f t="shared" si="19"/>
        <v>#DIV/0!</v>
      </c>
      <c r="P32" s="98" t="e">
        <f t="shared" si="20"/>
        <v>#DIV/0!</v>
      </c>
      <c r="Q32" s="56"/>
      <c r="R32" s="29" t="e">
        <f t="shared" si="21"/>
        <v>#DIV/0!</v>
      </c>
      <c r="S32" s="74" t="e">
        <f t="shared" si="22"/>
        <v>#DIV/0!</v>
      </c>
      <c r="T32" s="61" t="e">
        <f t="shared" si="23"/>
        <v>#DIV/0!</v>
      </c>
    </row>
    <row r="33" spans="1:20" ht="24" customHeight="1" thickBot="1" x14ac:dyDescent="0.3">
      <c r="A33" s="91" t="s">
        <v>44</v>
      </c>
      <c r="B33" s="84"/>
      <c r="C33" s="85"/>
      <c r="D33" s="92"/>
      <c r="E33" s="93">
        <f>E34+E35</f>
        <v>0</v>
      </c>
      <c r="F33" s="55" t="e">
        <f>D33/D31</f>
        <v>#DIV/0!</v>
      </c>
      <c r="G33" s="55" t="e">
        <f>E33/E31</f>
        <v>#DIV/0!</v>
      </c>
      <c r="H33" s="96" t="e">
        <f t="shared" si="17"/>
        <v>#DIV/0!</v>
      </c>
      <c r="I33" s="99" t="e">
        <f t="shared" si="18"/>
        <v>#DIV/0!</v>
      </c>
      <c r="J33" s="4"/>
      <c r="K33" s="92"/>
      <c r="L33" s="93">
        <f>L34+L35</f>
        <v>0</v>
      </c>
      <c r="M33" s="55" t="e">
        <f>K33/K31</f>
        <v>#DIV/0!</v>
      </c>
      <c r="N33" s="55" t="e">
        <f>L33/L31</f>
        <v>#DIV/0!</v>
      </c>
      <c r="O33" s="96" t="e">
        <f t="shared" si="19"/>
        <v>#DIV/0!</v>
      </c>
      <c r="P33" s="99" t="e">
        <f t="shared" si="20"/>
        <v>#DIV/0!</v>
      </c>
      <c r="Q33" s="56"/>
      <c r="R33" s="29" t="e">
        <f t="shared" si="21"/>
        <v>#DIV/0!</v>
      </c>
      <c r="S33" s="74" t="e">
        <f t="shared" si="22"/>
        <v>#DIV/0!</v>
      </c>
      <c r="T33" s="61" t="e">
        <f t="shared" si="23"/>
        <v>#DIV/0!</v>
      </c>
    </row>
    <row r="34" spans="1:20" ht="24" customHeight="1" x14ac:dyDescent="0.25">
      <c r="A34" s="57"/>
      <c r="B34" s="88" t="s">
        <v>43</v>
      </c>
      <c r="C34" s="1"/>
      <c r="D34" s="24"/>
      <c r="E34" s="25"/>
      <c r="F34" s="3"/>
      <c r="G34" s="3" t="e">
        <f>E34/E33</f>
        <v>#DIV/0!</v>
      </c>
      <c r="H34" s="100" t="e">
        <f t="shared" si="17"/>
        <v>#DIV/0!</v>
      </c>
      <c r="I34" s="101" t="e">
        <f t="shared" si="18"/>
        <v>#DIV/0!</v>
      </c>
      <c r="J34" s="1"/>
      <c r="K34" s="24"/>
      <c r="L34" s="25"/>
      <c r="M34" s="3"/>
      <c r="N34" s="3" t="e">
        <f>L34/L33</f>
        <v>#DIV/0!</v>
      </c>
      <c r="O34" s="100" t="e">
        <f t="shared" si="19"/>
        <v>#DIV/0!</v>
      </c>
      <c r="P34" s="101" t="e">
        <f t="shared" si="20"/>
        <v>#DIV/0!</v>
      </c>
      <c r="Q34" s="7"/>
      <c r="R34" s="111" t="e">
        <f t="shared" si="21"/>
        <v>#DIV/0!</v>
      </c>
      <c r="S34" s="112" t="e">
        <f t="shared" si="22"/>
        <v>#DIV/0!</v>
      </c>
      <c r="T34" s="113" t="e">
        <f t="shared" si="23"/>
        <v>#DIV/0!</v>
      </c>
    </row>
    <row r="35" spans="1:20" ht="24" customHeight="1" thickBot="1" x14ac:dyDescent="0.3">
      <c r="A35" s="57"/>
      <c r="B35" s="88" t="s">
        <v>46</v>
      </c>
      <c r="C35" s="1"/>
      <c r="D35" s="24"/>
      <c r="E35" s="25"/>
      <c r="F35" s="3" t="e">
        <f>D35/D33</f>
        <v>#DIV/0!</v>
      </c>
      <c r="G35" s="3" t="e">
        <f>E35/E33</f>
        <v>#DIV/0!</v>
      </c>
      <c r="H35" s="100" t="e">
        <f t="shared" si="17"/>
        <v>#DIV/0!</v>
      </c>
      <c r="I35" s="101" t="e">
        <f t="shared" si="18"/>
        <v>#DIV/0!</v>
      </c>
      <c r="J35" s="1"/>
      <c r="K35" s="24"/>
      <c r="L35" s="25"/>
      <c r="M35" s="3" t="e">
        <f>K35/K33</f>
        <v>#DIV/0!</v>
      </c>
      <c r="N35" s="3" t="e">
        <f>L35/L33</f>
        <v>#DIV/0!</v>
      </c>
      <c r="O35" s="100" t="e">
        <f t="shared" si="19"/>
        <v>#DIV/0!</v>
      </c>
      <c r="P35" s="101" t="e">
        <f t="shared" si="20"/>
        <v>#DIV/0!</v>
      </c>
      <c r="Q35" s="7"/>
      <c r="R35" s="77" t="e">
        <f t="shared" si="21"/>
        <v>#DIV/0!</v>
      </c>
      <c r="S35" s="74" t="e">
        <f t="shared" si="22"/>
        <v>#DIV/0!</v>
      </c>
      <c r="T35" s="78" t="e">
        <f t="shared" si="23"/>
        <v>#DIV/0!</v>
      </c>
    </row>
    <row r="36" spans="1:20" ht="24" customHeight="1" thickBot="1" x14ac:dyDescent="0.3">
      <c r="A36" s="86" t="s">
        <v>12</v>
      </c>
      <c r="B36" s="83"/>
      <c r="C36" s="18"/>
      <c r="D36" s="22">
        <f>D26+D31</f>
        <v>0</v>
      </c>
      <c r="E36" s="23">
        <f>E26+E31</f>
        <v>0</v>
      </c>
      <c r="F36" s="19" t="e">
        <f>F26+F31</f>
        <v>#DIV/0!</v>
      </c>
      <c r="G36" s="19" t="e">
        <f>G26+G31</f>
        <v>#DIV/0!</v>
      </c>
      <c r="H36" s="94" t="e">
        <f t="shared" si="17"/>
        <v>#DIV/0!</v>
      </c>
      <c r="I36" s="97" t="e">
        <f t="shared" si="18"/>
        <v>#DIV/0!</v>
      </c>
      <c r="J36" s="11"/>
      <c r="K36" s="22">
        <v>82914.689000000057</v>
      </c>
      <c r="L36" s="23">
        <v>95555.57299999996</v>
      </c>
      <c r="M36" s="19">
        <f>M26+M31</f>
        <v>0</v>
      </c>
      <c r="N36" s="19">
        <f>N26+N31</f>
        <v>0</v>
      </c>
      <c r="O36" s="94">
        <f t="shared" si="19"/>
        <v>0.15245650864106713</v>
      </c>
      <c r="P36" s="97" t="e">
        <f t="shared" si="20"/>
        <v>#DIV/0!</v>
      </c>
      <c r="Q36" s="7"/>
      <c r="R36" s="29" t="e">
        <f t="shared" si="21"/>
        <v>#DIV/0!</v>
      </c>
      <c r="S36" s="74" t="e">
        <f t="shared" si="22"/>
        <v>#DIV/0!</v>
      </c>
      <c r="T36" s="61" t="e">
        <f t="shared" si="23"/>
        <v>#DIV/0!</v>
      </c>
    </row>
    <row r="37" spans="1:20" ht="24" customHeight="1" x14ac:dyDescent="0.25">
      <c r="A37" s="87" t="s">
        <v>45</v>
      </c>
      <c r="B37" s="4"/>
      <c r="C37" s="1"/>
      <c r="D37" s="24">
        <f t="shared" ref="D37:E37" si="24">D27+D32</f>
        <v>0</v>
      </c>
      <c r="E37" s="25">
        <f t="shared" si="24"/>
        <v>0</v>
      </c>
      <c r="F37" s="58" t="e">
        <f>D37/D36</f>
        <v>#DIV/0!</v>
      </c>
      <c r="G37" s="58" t="e">
        <f>E37/E36</f>
        <v>#DIV/0!</v>
      </c>
      <c r="H37" s="95" t="e">
        <f t="shared" si="17"/>
        <v>#DIV/0!</v>
      </c>
      <c r="I37" s="98" t="e">
        <f t="shared" si="18"/>
        <v>#DIV/0!</v>
      </c>
      <c r="J37" s="4"/>
      <c r="K37" s="24">
        <f t="shared" ref="K37:L37" si="25">K27+K32</f>
        <v>0</v>
      </c>
      <c r="L37" s="25">
        <f t="shared" si="25"/>
        <v>0</v>
      </c>
      <c r="M37" s="58">
        <f>K37/K36</f>
        <v>0</v>
      </c>
      <c r="N37" s="58">
        <f>L37/L36</f>
        <v>0</v>
      </c>
      <c r="O37" s="95" t="e">
        <f t="shared" si="19"/>
        <v>#DIV/0!</v>
      </c>
      <c r="P37" s="98" t="e">
        <f t="shared" si="20"/>
        <v>#DIV/0!</v>
      </c>
      <c r="Q37" s="56"/>
      <c r="R37" s="114" t="e">
        <f t="shared" si="21"/>
        <v>#DIV/0!</v>
      </c>
      <c r="S37" s="115" t="e">
        <f t="shared" si="22"/>
        <v>#DIV/0!</v>
      </c>
      <c r="T37" s="116" t="e">
        <f t="shared" si="23"/>
        <v>#DIV/0!</v>
      </c>
    </row>
    <row r="38" spans="1:20" ht="24" customHeight="1" x14ac:dyDescent="0.25">
      <c r="A38" s="91" t="s">
        <v>44</v>
      </c>
      <c r="B38" s="84"/>
      <c r="C38" s="85"/>
      <c r="D38" s="92">
        <f t="shared" ref="D38:E38" si="26">D28+D33</f>
        <v>0</v>
      </c>
      <c r="E38" s="93">
        <f t="shared" si="26"/>
        <v>0</v>
      </c>
      <c r="F38" s="55" t="e">
        <f>D38/D36</f>
        <v>#DIV/0!</v>
      </c>
      <c r="G38" s="55" t="e">
        <f>E38/E36</f>
        <v>#DIV/0!</v>
      </c>
      <c r="H38" s="96" t="e">
        <f t="shared" si="17"/>
        <v>#DIV/0!</v>
      </c>
      <c r="I38" s="99" t="e">
        <f t="shared" si="18"/>
        <v>#DIV/0!</v>
      </c>
      <c r="J38" s="4"/>
      <c r="K38" s="92">
        <f t="shared" ref="K38:L38" si="27">K28+K33</f>
        <v>0</v>
      </c>
      <c r="L38" s="93">
        <f t="shared" si="27"/>
        <v>0</v>
      </c>
      <c r="M38" s="55">
        <f>K38/K36</f>
        <v>0</v>
      </c>
      <c r="N38" s="55">
        <f>L38/L36</f>
        <v>0</v>
      </c>
      <c r="O38" s="96" t="e">
        <f t="shared" si="19"/>
        <v>#DIV/0!</v>
      </c>
      <c r="P38" s="99" t="e">
        <f t="shared" si="20"/>
        <v>#DIV/0!</v>
      </c>
      <c r="Q38" s="56"/>
      <c r="R38" s="53" t="e">
        <f t="shared" si="21"/>
        <v>#DIV/0!</v>
      </c>
      <c r="S38" s="54" t="e">
        <f t="shared" si="22"/>
        <v>#DIV/0!</v>
      </c>
      <c r="T38" s="62" t="e">
        <f t="shared" si="23"/>
        <v>#DIV/0!</v>
      </c>
    </row>
    <row r="39" spans="1:20" ht="24" customHeight="1" x14ac:dyDescent="0.25">
      <c r="A39" s="57"/>
      <c r="B39" s="88" t="s">
        <v>43</v>
      </c>
      <c r="C39" s="1"/>
      <c r="D39" s="24">
        <f t="shared" ref="D39:E39" si="28">D29+D34</f>
        <v>0</v>
      </c>
      <c r="E39" s="25">
        <f t="shared" si="28"/>
        <v>0</v>
      </c>
      <c r="F39" s="3" t="e">
        <f>D39/D38</f>
        <v>#DIV/0!</v>
      </c>
      <c r="G39" s="3" t="e">
        <f>E39/E38</f>
        <v>#DIV/0!</v>
      </c>
      <c r="H39" s="100" t="e">
        <f t="shared" si="17"/>
        <v>#DIV/0!</v>
      </c>
      <c r="I39" s="101" t="e">
        <f t="shared" si="18"/>
        <v>#DIV/0!</v>
      </c>
      <c r="J39" s="1"/>
      <c r="K39" s="24">
        <f t="shared" ref="K39:L39" si="29">K29+K34</f>
        <v>0</v>
      </c>
      <c r="L39" s="25">
        <f t="shared" si="29"/>
        <v>0</v>
      </c>
      <c r="M39" s="3" t="e">
        <f>K39/K38</f>
        <v>#DIV/0!</v>
      </c>
      <c r="N39" s="3" t="e">
        <f>L39/L38</f>
        <v>#DIV/0!</v>
      </c>
      <c r="O39" s="100" t="e">
        <f t="shared" si="19"/>
        <v>#DIV/0!</v>
      </c>
      <c r="P39" s="101" t="e">
        <f t="shared" si="20"/>
        <v>#DIV/0!</v>
      </c>
      <c r="Q39" s="7"/>
      <c r="R39" s="102" t="e">
        <f t="shared" si="21"/>
        <v>#DIV/0!</v>
      </c>
      <c r="S39" s="103" t="e">
        <f t="shared" si="22"/>
        <v>#DIV/0!</v>
      </c>
      <c r="T39" s="104" t="e">
        <f t="shared" si="23"/>
        <v>#DIV/0!</v>
      </c>
    </row>
    <row r="40" spans="1:20" ht="24" customHeight="1" thickBot="1" x14ac:dyDescent="0.3">
      <c r="A40" s="89"/>
      <c r="B40" s="90" t="s">
        <v>46</v>
      </c>
      <c r="C40" s="15"/>
      <c r="D40" s="26">
        <f t="shared" ref="D40:E40" si="30">D30+D35</f>
        <v>0</v>
      </c>
      <c r="E40" s="27">
        <f t="shared" si="30"/>
        <v>0</v>
      </c>
      <c r="F40" s="16" t="e">
        <f>D40/D38</f>
        <v>#DIV/0!</v>
      </c>
      <c r="G40" s="16" t="e">
        <f>E40/E38</f>
        <v>#DIV/0!</v>
      </c>
      <c r="H40" s="109" t="e">
        <f t="shared" si="17"/>
        <v>#DIV/0!</v>
      </c>
      <c r="I40" s="110" t="e">
        <f t="shared" si="18"/>
        <v>#DIV/0!</v>
      </c>
      <c r="J40" s="1"/>
      <c r="K40" s="26">
        <f t="shared" ref="K40:L40" si="31">K30+K35</f>
        <v>0</v>
      </c>
      <c r="L40" s="27">
        <f t="shared" si="31"/>
        <v>0</v>
      </c>
      <c r="M40" s="16" t="e">
        <f>K40/K38</f>
        <v>#DIV/0!</v>
      </c>
      <c r="N40" s="16" t="e">
        <f>L40/L38</f>
        <v>#DIV/0!</v>
      </c>
      <c r="O40" s="109" t="e">
        <f t="shared" si="19"/>
        <v>#DIV/0!</v>
      </c>
      <c r="P40" s="110" t="e">
        <f t="shared" si="20"/>
        <v>#DIV/0!</v>
      </c>
      <c r="Q40" s="7"/>
      <c r="R40" s="77" t="e">
        <f t="shared" si="21"/>
        <v>#DIV/0!</v>
      </c>
      <c r="S40" s="74" t="e">
        <f t="shared" si="22"/>
        <v>#DIV/0!</v>
      </c>
      <c r="T40" s="78" t="e">
        <f t="shared" si="23"/>
        <v>#DIV/0!</v>
      </c>
    </row>
    <row r="41" spans="1:20" ht="24.75" customHeight="1" thickBot="1" x14ac:dyDescent="0.3"/>
    <row r="42" spans="1:20" ht="15" customHeight="1" x14ac:dyDescent="0.25">
      <c r="A42" s="434" t="s">
        <v>2</v>
      </c>
      <c r="B42" s="452"/>
      <c r="C42" s="452"/>
      <c r="D42" s="445" t="s">
        <v>1</v>
      </c>
      <c r="E42" s="467"/>
      <c r="F42" s="446" t="s">
        <v>13</v>
      </c>
      <c r="G42" s="446"/>
      <c r="H42" s="468" t="s">
        <v>35</v>
      </c>
      <c r="I42" s="467"/>
      <c r="J42" s="1"/>
      <c r="K42" s="445" t="s">
        <v>19</v>
      </c>
      <c r="L42" s="467"/>
      <c r="M42" s="446" t="s">
        <v>13</v>
      </c>
      <c r="N42" s="446"/>
      <c r="O42" s="468" t="s">
        <v>35</v>
      </c>
      <c r="P42" s="467"/>
      <c r="Q42" s="7"/>
      <c r="R42" s="445" t="s">
        <v>22</v>
      </c>
      <c r="S42" s="446"/>
      <c r="T42" s="108" t="s">
        <v>0</v>
      </c>
    </row>
    <row r="43" spans="1:20" ht="15" customHeight="1" x14ac:dyDescent="0.25">
      <c r="A43" s="453"/>
      <c r="B43" s="454"/>
      <c r="C43" s="454"/>
      <c r="D43" s="469" t="s">
        <v>41</v>
      </c>
      <c r="E43" s="470"/>
      <c r="F43" s="471" t="str">
        <f>D43</f>
        <v>jan - mar</v>
      </c>
      <c r="G43" s="471"/>
      <c r="H43" s="469" t="str">
        <f>F43</f>
        <v>jan - mar</v>
      </c>
      <c r="I43" s="470"/>
      <c r="J43" s="1"/>
      <c r="K43" s="469" t="str">
        <f>D43</f>
        <v>jan - mar</v>
      </c>
      <c r="L43" s="470"/>
      <c r="M43" s="471" t="str">
        <f>D43</f>
        <v>jan - mar</v>
      </c>
      <c r="N43" s="471"/>
      <c r="O43" s="469" t="str">
        <f>D43</f>
        <v>jan - mar</v>
      </c>
      <c r="P43" s="470"/>
      <c r="Q43" s="7"/>
      <c r="R43" s="469" t="str">
        <f>D43</f>
        <v>jan - mar</v>
      </c>
      <c r="S43" s="471"/>
      <c r="T43" s="106" t="s">
        <v>36</v>
      </c>
    </row>
    <row r="44" spans="1:20" ht="15.75" customHeight="1" thickBot="1" x14ac:dyDescent="0.3">
      <c r="A44" s="453"/>
      <c r="B44" s="454"/>
      <c r="C44" s="454"/>
      <c r="D44" s="105">
        <v>2016</v>
      </c>
      <c r="E44" s="106">
        <v>2017</v>
      </c>
      <c r="F44" s="107">
        <f>D44</f>
        <v>2016</v>
      </c>
      <c r="G44" s="107">
        <f>E44</f>
        <v>2017</v>
      </c>
      <c r="H44" s="105" t="s">
        <v>1</v>
      </c>
      <c r="I44" s="106" t="s">
        <v>14</v>
      </c>
      <c r="J44" s="1"/>
      <c r="K44" s="105">
        <f>D44</f>
        <v>2016</v>
      </c>
      <c r="L44" s="106">
        <f>E44</f>
        <v>2017</v>
      </c>
      <c r="M44" s="107">
        <f>F44</f>
        <v>2016</v>
      </c>
      <c r="N44" s="106">
        <f>G44</f>
        <v>2017</v>
      </c>
      <c r="O44" s="107">
        <v>1000</v>
      </c>
      <c r="P44" s="106" t="s">
        <v>14</v>
      </c>
      <c r="Q44" s="7"/>
      <c r="R44" s="105">
        <f>D44</f>
        <v>2016</v>
      </c>
      <c r="S44" s="107">
        <f>E44</f>
        <v>2017</v>
      </c>
      <c r="T44" s="106" t="s">
        <v>23</v>
      </c>
    </row>
    <row r="45" spans="1:20" ht="24" customHeight="1" thickBot="1" x14ac:dyDescent="0.3">
      <c r="A45" s="86" t="s">
        <v>29</v>
      </c>
      <c r="B45" s="83"/>
      <c r="C45" s="18"/>
      <c r="D45" s="22"/>
      <c r="E45" s="23"/>
      <c r="F45" s="19" t="e">
        <f>D45/D55</f>
        <v>#DIV/0!</v>
      </c>
      <c r="G45" s="19" t="e">
        <f>E45/E55</f>
        <v>#DIV/0!</v>
      </c>
      <c r="H45" s="94" t="e">
        <f t="shared" ref="H45:H59" si="32">(E45-D45)/D45</f>
        <v>#DIV/0!</v>
      </c>
      <c r="I45" s="97" t="e">
        <f t="shared" ref="I45:I59" si="33">(G45-F45)/F45</f>
        <v>#DIV/0!</v>
      </c>
      <c r="J45" s="11"/>
      <c r="K45" s="22"/>
      <c r="L45" s="23"/>
      <c r="M45" s="19">
        <f>K45/K55</f>
        <v>0</v>
      </c>
      <c r="N45" s="19">
        <f>L45/L55</f>
        <v>0</v>
      </c>
      <c r="O45" s="94" t="e">
        <f t="shared" ref="O45:O59" si="34">(L45-K45)/K45</f>
        <v>#DIV/0!</v>
      </c>
      <c r="P45" s="97" t="e">
        <f t="shared" ref="P45:P59" si="35">(N45-M45)/M45</f>
        <v>#DIV/0!</v>
      </c>
      <c r="Q45" s="51"/>
      <c r="R45" s="29" t="e">
        <f>(K45/D45)*10</f>
        <v>#DIV/0!</v>
      </c>
      <c r="S45" s="74" t="e">
        <f>(L45/E45)*10</f>
        <v>#DIV/0!</v>
      </c>
      <c r="T45" s="61" t="e">
        <f>(S45-R45)/R45</f>
        <v>#DIV/0!</v>
      </c>
    </row>
    <row r="46" spans="1:20" ht="24" customHeight="1" x14ac:dyDescent="0.25">
      <c r="A46" s="87" t="s">
        <v>45</v>
      </c>
      <c r="B46" s="4"/>
      <c r="C46" s="1"/>
      <c r="D46" s="24"/>
      <c r="E46" s="25"/>
      <c r="F46" s="58" t="e">
        <f>D46/D45</f>
        <v>#DIV/0!</v>
      </c>
      <c r="G46" s="58" t="e">
        <f>E46/E45</f>
        <v>#DIV/0!</v>
      </c>
      <c r="H46" s="95" t="e">
        <f t="shared" si="32"/>
        <v>#DIV/0!</v>
      </c>
      <c r="I46" s="98" t="e">
        <f t="shared" si="33"/>
        <v>#DIV/0!</v>
      </c>
      <c r="J46" s="4"/>
      <c r="K46" s="24"/>
      <c r="L46" s="25"/>
      <c r="M46" s="58" t="e">
        <f>K46/K45</f>
        <v>#DIV/0!</v>
      </c>
      <c r="N46" s="58" t="e">
        <f>L46/L45</f>
        <v>#DIV/0!</v>
      </c>
      <c r="O46" s="95" t="e">
        <f t="shared" si="34"/>
        <v>#DIV/0!</v>
      </c>
      <c r="P46" s="98" t="e">
        <f t="shared" si="35"/>
        <v>#DIV/0!</v>
      </c>
      <c r="Q46" s="56"/>
      <c r="R46" s="32" t="e">
        <f t="shared" ref="R46:R59" si="36">(K46/D46)*10</f>
        <v>#DIV/0!</v>
      </c>
      <c r="S46" s="33" t="e">
        <f t="shared" ref="S46:S59" si="37">(L46/E46)*10</f>
        <v>#DIV/0!</v>
      </c>
      <c r="T46" s="60" t="e">
        <f t="shared" ref="T46:T59" si="38">(S46-R46)/R46</f>
        <v>#DIV/0!</v>
      </c>
    </row>
    <row r="47" spans="1:20" ht="24" customHeight="1" x14ac:dyDescent="0.25">
      <c r="A47" s="91" t="s">
        <v>44</v>
      </c>
      <c r="B47" s="84"/>
      <c r="C47" s="85"/>
      <c r="D47" s="92"/>
      <c r="E47" s="93">
        <f>E48+E49</f>
        <v>0</v>
      </c>
      <c r="F47" s="55" t="e">
        <f>D47/D45</f>
        <v>#DIV/0!</v>
      </c>
      <c r="G47" s="55" t="e">
        <f>E47/E45</f>
        <v>#DIV/0!</v>
      </c>
      <c r="H47" s="96" t="e">
        <f t="shared" si="32"/>
        <v>#DIV/0!</v>
      </c>
      <c r="I47" s="99" t="e">
        <f t="shared" si="33"/>
        <v>#DIV/0!</v>
      </c>
      <c r="J47" s="4"/>
      <c r="K47" s="92"/>
      <c r="L47" s="93">
        <f>L48+L49</f>
        <v>0</v>
      </c>
      <c r="M47" s="55" t="e">
        <f>K47/K45</f>
        <v>#DIV/0!</v>
      </c>
      <c r="N47" s="55" t="e">
        <f>L47/L45</f>
        <v>#DIV/0!</v>
      </c>
      <c r="O47" s="96" t="e">
        <f t="shared" si="34"/>
        <v>#DIV/0!</v>
      </c>
      <c r="P47" s="99" t="e">
        <f t="shared" si="35"/>
        <v>#DIV/0!</v>
      </c>
      <c r="Q47" s="56"/>
      <c r="R47" s="75" t="e">
        <f t="shared" si="36"/>
        <v>#DIV/0!</v>
      </c>
      <c r="S47" s="76" t="e">
        <f t="shared" si="37"/>
        <v>#DIV/0!</v>
      </c>
      <c r="T47" s="62" t="e">
        <f t="shared" si="38"/>
        <v>#DIV/0!</v>
      </c>
    </row>
    <row r="48" spans="1:20" ht="24" customHeight="1" x14ac:dyDescent="0.25">
      <c r="A48" s="57"/>
      <c r="B48" s="88" t="s">
        <v>43</v>
      </c>
      <c r="C48" s="1"/>
      <c r="D48" s="24"/>
      <c r="E48" s="25"/>
      <c r="F48" s="58"/>
      <c r="G48" s="58" t="e">
        <f>E48/E47</f>
        <v>#DIV/0!</v>
      </c>
      <c r="H48" s="100" t="e">
        <f t="shared" si="32"/>
        <v>#DIV/0!</v>
      </c>
      <c r="I48" s="101" t="e">
        <f t="shared" si="33"/>
        <v>#DIV/0!</v>
      </c>
      <c r="J48" s="4"/>
      <c r="K48" s="24"/>
      <c r="L48" s="25"/>
      <c r="M48" s="58"/>
      <c r="N48" s="58" t="e">
        <f>L48/L47</f>
        <v>#DIV/0!</v>
      </c>
      <c r="O48" s="100" t="e">
        <f t="shared" si="34"/>
        <v>#DIV/0!</v>
      </c>
      <c r="P48" s="101" t="e">
        <f t="shared" si="35"/>
        <v>#DIV/0!</v>
      </c>
      <c r="Q48" s="56"/>
      <c r="R48" s="102" t="e">
        <f t="shared" si="36"/>
        <v>#DIV/0!</v>
      </c>
      <c r="S48" s="103" t="e">
        <f t="shared" si="37"/>
        <v>#DIV/0!</v>
      </c>
      <c r="T48" s="104" t="e">
        <f t="shared" si="38"/>
        <v>#DIV/0!</v>
      </c>
    </row>
    <row r="49" spans="1:20" ht="24" customHeight="1" thickBot="1" x14ac:dyDescent="0.3">
      <c r="A49" s="57"/>
      <c r="B49" s="88" t="s">
        <v>46</v>
      </c>
      <c r="C49" s="1"/>
      <c r="D49" s="24"/>
      <c r="E49" s="25"/>
      <c r="F49" s="58" t="e">
        <f>D49/D47</f>
        <v>#DIV/0!</v>
      </c>
      <c r="G49" s="58" t="e">
        <f>E49/E47</f>
        <v>#DIV/0!</v>
      </c>
      <c r="H49" s="100" t="e">
        <f t="shared" si="32"/>
        <v>#DIV/0!</v>
      </c>
      <c r="I49" s="101" t="e">
        <f t="shared" si="33"/>
        <v>#DIV/0!</v>
      </c>
      <c r="J49" s="4"/>
      <c r="K49" s="24"/>
      <c r="L49" s="25"/>
      <c r="M49" s="58" t="e">
        <f>K49/K47</f>
        <v>#DIV/0!</v>
      </c>
      <c r="N49" s="58" t="e">
        <f>L49/L47</f>
        <v>#DIV/0!</v>
      </c>
      <c r="O49" s="100" t="e">
        <f t="shared" si="34"/>
        <v>#DIV/0!</v>
      </c>
      <c r="P49" s="101" t="e">
        <f t="shared" si="35"/>
        <v>#DIV/0!</v>
      </c>
      <c r="Q49" s="56"/>
      <c r="R49" s="77" t="e">
        <f t="shared" si="36"/>
        <v>#DIV/0!</v>
      </c>
      <c r="S49" s="74" t="e">
        <f t="shared" si="37"/>
        <v>#DIV/0!</v>
      </c>
      <c r="T49" s="78" t="e">
        <f t="shared" si="38"/>
        <v>#DIV/0!</v>
      </c>
    </row>
    <row r="50" spans="1:20" ht="24" customHeight="1" thickBot="1" x14ac:dyDescent="0.3">
      <c r="A50" s="86" t="s">
        <v>30</v>
      </c>
      <c r="B50" s="83"/>
      <c r="C50" s="18"/>
      <c r="D50" s="22"/>
      <c r="E50" s="23"/>
      <c r="F50" s="19" t="e">
        <f>D50/D55</f>
        <v>#DIV/0!</v>
      </c>
      <c r="G50" s="19" t="e">
        <f>E50/E55</f>
        <v>#DIV/0!</v>
      </c>
      <c r="H50" s="94" t="e">
        <f t="shared" si="32"/>
        <v>#DIV/0!</v>
      </c>
      <c r="I50" s="97" t="e">
        <f t="shared" si="33"/>
        <v>#DIV/0!</v>
      </c>
      <c r="J50" s="4"/>
      <c r="K50" s="22"/>
      <c r="L50" s="23"/>
      <c r="M50" s="19">
        <f>K50/K55</f>
        <v>0</v>
      </c>
      <c r="N50" s="19">
        <f>L50/L55</f>
        <v>0</v>
      </c>
      <c r="O50" s="94" t="e">
        <f t="shared" si="34"/>
        <v>#DIV/0!</v>
      </c>
      <c r="P50" s="97" t="e">
        <f t="shared" si="35"/>
        <v>#DIV/0!</v>
      </c>
      <c r="Q50" s="56"/>
      <c r="R50" s="29" t="e">
        <f t="shared" si="36"/>
        <v>#DIV/0!</v>
      </c>
      <c r="S50" s="74" t="e">
        <f t="shared" si="37"/>
        <v>#DIV/0!</v>
      </c>
      <c r="T50" s="61" t="e">
        <f t="shared" si="38"/>
        <v>#DIV/0!</v>
      </c>
    </row>
    <row r="51" spans="1:20" ht="24" customHeight="1" thickBot="1" x14ac:dyDescent="0.3">
      <c r="A51" s="87" t="s">
        <v>45</v>
      </c>
      <c r="B51" s="4"/>
      <c r="C51" s="1"/>
      <c r="D51" s="24"/>
      <c r="E51" s="25"/>
      <c r="F51" s="58" t="e">
        <f>D51/D50</f>
        <v>#DIV/0!</v>
      </c>
      <c r="G51" s="58" t="e">
        <f>E51/E50</f>
        <v>#DIV/0!</v>
      </c>
      <c r="H51" s="95" t="e">
        <f t="shared" si="32"/>
        <v>#DIV/0!</v>
      </c>
      <c r="I51" s="98" t="e">
        <f t="shared" si="33"/>
        <v>#DIV/0!</v>
      </c>
      <c r="J51" s="4"/>
      <c r="K51" s="24"/>
      <c r="L51" s="25"/>
      <c r="M51" s="58" t="e">
        <f>K51/K50</f>
        <v>#DIV/0!</v>
      </c>
      <c r="N51" s="58" t="e">
        <f>L51/L50</f>
        <v>#DIV/0!</v>
      </c>
      <c r="O51" s="95" t="e">
        <f t="shared" si="34"/>
        <v>#DIV/0!</v>
      </c>
      <c r="P51" s="98" t="e">
        <f t="shared" si="35"/>
        <v>#DIV/0!</v>
      </c>
      <c r="Q51" s="56"/>
      <c r="R51" s="29" t="e">
        <f t="shared" si="36"/>
        <v>#DIV/0!</v>
      </c>
      <c r="S51" s="74" t="e">
        <f t="shared" si="37"/>
        <v>#DIV/0!</v>
      </c>
      <c r="T51" s="61" t="e">
        <f t="shared" si="38"/>
        <v>#DIV/0!</v>
      </c>
    </row>
    <row r="52" spans="1:20" ht="24" customHeight="1" thickBot="1" x14ac:dyDescent="0.3">
      <c r="A52" s="91" t="s">
        <v>44</v>
      </c>
      <c r="B52" s="84"/>
      <c r="C52" s="85"/>
      <c r="D52" s="92"/>
      <c r="E52" s="93">
        <f>E53+E54</f>
        <v>0</v>
      </c>
      <c r="F52" s="55" t="e">
        <f>D52/D50</f>
        <v>#DIV/0!</v>
      </c>
      <c r="G52" s="55" t="e">
        <f>E52/E50</f>
        <v>#DIV/0!</v>
      </c>
      <c r="H52" s="96" t="e">
        <f t="shared" si="32"/>
        <v>#DIV/0!</v>
      </c>
      <c r="I52" s="99" t="e">
        <f t="shared" si="33"/>
        <v>#DIV/0!</v>
      </c>
      <c r="J52" s="4"/>
      <c r="K52" s="92"/>
      <c r="L52" s="93">
        <f>L53+L54</f>
        <v>0</v>
      </c>
      <c r="M52" s="55" t="e">
        <f>K52/K50</f>
        <v>#DIV/0!</v>
      </c>
      <c r="N52" s="55" t="e">
        <f>L52/L50</f>
        <v>#DIV/0!</v>
      </c>
      <c r="O52" s="96" t="e">
        <f t="shared" si="34"/>
        <v>#DIV/0!</v>
      </c>
      <c r="P52" s="99" t="e">
        <f t="shared" si="35"/>
        <v>#DIV/0!</v>
      </c>
      <c r="Q52" s="56"/>
      <c r="R52" s="29" t="e">
        <f t="shared" si="36"/>
        <v>#DIV/0!</v>
      </c>
      <c r="S52" s="74" t="e">
        <f t="shared" si="37"/>
        <v>#DIV/0!</v>
      </c>
      <c r="T52" s="61" t="e">
        <f t="shared" si="38"/>
        <v>#DIV/0!</v>
      </c>
    </row>
    <row r="53" spans="1:20" ht="24" customHeight="1" x14ac:dyDescent="0.25">
      <c r="A53" s="57"/>
      <c r="B53" s="88" t="s">
        <v>43</v>
      </c>
      <c r="C53" s="1"/>
      <c r="D53" s="24"/>
      <c r="E53" s="25"/>
      <c r="F53" s="3"/>
      <c r="G53" s="3" t="e">
        <f>E53/E52</f>
        <v>#DIV/0!</v>
      </c>
      <c r="H53" s="100" t="e">
        <f t="shared" si="32"/>
        <v>#DIV/0!</v>
      </c>
      <c r="I53" s="101" t="e">
        <f t="shared" si="33"/>
        <v>#DIV/0!</v>
      </c>
      <c r="J53" s="1"/>
      <c r="K53" s="24"/>
      <c r="L53" s="25"/>
      <c r="M53" s="3"/>
      <c r="N53" s="3" t="e">
        <f>L53/L52</f>
        <v>#DIV/0!</v>
      </c>
      <c r="O53" s="100" t="e">
        <f t="shared" si="34"/>
        <v>#DIV/0!</v>
      </c>
      <c r="P53" s="101" t="e">
        <f t="shared" si="35"/>
        <v>#DIV/0!</v>
      </c>
      <c r="Q53" s="7"/>
      <c r="R53" s="111" t="e">
        <f t="shared" si="36"/>
        <v>#DIV/0!</v>
      </c>
      <c r="S53" s="112" t="e">
        <f t="shared" si="37"/>
        <v>#DIV/0!</v>
      </c>
      <c r="T53" s="113" t="e">
        <f t="shared" si="38"/>
        <v>#DIV/0!</v>
      </c>
    </row>
    <row r="54" spans="1:20" ht="24" customHeight="1" thickBot="1" x14ac:dyDescent="0.3">
      <c r="A54" s="57"/>
      <c r="B54" s="88" t="s">
        <v>46</v>
      </c>
      <c r="C54" s="1"/>
      <c r="D54" s="24"/>
      <c r="E54" s="25"/>
      <c r="F54" s="3" t="e">
        <f>D54/D52</f>
        <v>#DIV/0!</v>
      </c>
      <c r="G54" s="3" t="e">
        <f>E54/E52</f>
        <v>#DIV/0!</v>
      </c>
      <c r="H54" s="100" t="e">
        <f t="shared" si="32"/>
        <v>#DIV/0!</v>
      </c>
      <c r="I54" s="101" t="e">
        <f t="shared" si="33"/>
        <v>#DIV/0!</v>
      </c>
      <c r="J54" s="1"/>
      <c r="K54" s="24"/>
      <c r="L54" s="25"/>
      <c r="M54" s="3" t="e">
        <f>K54/K52</f>
        <v>#DIV/0!</v>
      </c>
      <c r="N54" s="3" t="e">
        <f>L54/L52</f>
        <v>#DIV/0!</v>
      </c>
      <c r="O54" s="100" t="e">
        <f t="shared" si="34"/>
        <v>#DIV/0!</v>
      </c>
      <c r="P54" s="101" t="e">
        <f t="shared" si="35"/>
        <v>#DIV/0!</v>
      </c>
      <c r="Q54" s="7"/>
      <c r="R54" s="77" t="e">
        <f t="shared" si="36"/>
        <v>#DIV/0!</v>
      </c>
      <c r="S54" s="74" t="e">
        <f t="shared" si="37"/>
        <v>#DIV/0!</v>
      </c>
      <c r="T54" s="78" t="e">
        <f t="shared" si="38"/>
        <v>#DIV/0!</v>
      </c>
    </row>
    <row r="55" spans="1:20" ht="24" customHeight="1" thickBot="1" x14ac:dyDescent="0.3">
      <c r="A55" s="86" t="s">
        <v>12</v>
      </c>
      <c r="B55" s="83"/>
      <c r="C55" s="18"/>
      <c r="D55" s="22">
        <f>D45+D50</f>
        <v>0</v>
      </c>
      <c r="E55" s="23">
        <f>E45+E50</f>
        <v>0</v>
      </c>
      <c r="F55" s="19" t="e">
        <f>F45+F50</f>
        <v>#DIV/0!</v>
      </c>
      <c r="G55" s="19" t="e">
        <f>G45+G50</f>
        <v>#DIV/0!</v>
      </c>
      <c r="H55" s="94" t="e">
        <f t="shared" si="32"/>
        <v>#DIV/0!</v>
      </c>
      <c r="I55" s="97" t="e">
        <f t="shared" si="33"/>
        <v>#DIV/0!</v>
      </c>
      <c r="J55" s="11"/>
      <c r="K55" s="22">
        <v>82914.689000000057</v>
      </c>
      <c r="L55" s="23">
        <v>95555.57299999996</v>
      </c>
      <c r="M55" s="19">
        <f>M45+M50</f>
        <v>0</v>
      </c>
      <c r="N55" s="19">
        <f>N45+N50</f>
        <v>0</v>
      </c>
      <c r="O55" s="94">
        <f t="shared" si="34"/>
        <v>0.15245650864106713</v>
      </c>
      <c r="P55" s="97" t="e">
        <f t="shared" si="35"/>
        <v>#DIV/0!</v>
      </c>
      <c r="Q55" s="7"/>
      <c r="R55" s="29" t="e">
        <f t="shared" si="36"/>
        <v>#DIV/0!</v>
      </c>
      <c r="S55" s="74" t="e">
        <f t="shared" si="37"/>
        <v>#DIV/0!</v>
      </c>
      <c r="T55" s="61" t="e">
        <f t="shared" si="38"/>
        <v>#DIV/0!</v>
      </c>
    </row>
    <row r="56" spans="1:20" ht="24" customHeight="1" x14ac:dyDescent="0.25">
      <c r="A56" s="87" t="s">
        <v>45</v>
      </c>
      <c r="B56" s="4"/>
      <c r="C56" s="1"/>
      <c r="D56" s="24">
        <f t="shared" ref="D56:E56" si="39">D46+D51</f>
        <v>0</v>
      </c>
      <c r="E56" s="25">
        <f t="shared" si="39"/>
        <v>0</v>
      </c>
      <c r="F56" s="58" t="e">
        <f>D56/D55</f>
        <v>#DIV/0!</v>
      </c>
      <c r="G56" s="58" t="e">
        <f>E56/E55</f>
        <v>#DIV/0!</v>
      </c>
      <c r="H56" s="95" t="e">
        <f t="shared" si="32"/>
        <v>#DIV/0!</v>
      </c>
      <c r="I56" s="98" t="e">
        <f t="shared" si="33"/>
        <v>#DIV/0!</v>
      </c>
      <c r="J56" s="4"/>
      <c r="K56" s="24">
        <f t="shared" ref="K56:L56" si="40">K46+K51</f>
        <v>0</v>
      </c>
      <c r="L56" s="25">
        <f t="shared" si="40"/>
        <v>0</v>
      </c>
      <c r="M56" s="58">
        <f>K56/K55</f>
        <v>0</v>
      </c>
      <c r="N56" s="58">
        <f>L56/L55</f>
        <v>0</v>
      </c>
      <c r="O56" s="95" t="e">
        <f t="shared" si="34"/>
        <v>#DIV/0!</v>
      </c>
      <c r="P56" s="98" t="e">
        <f t="shared" si="35"/>
        <v>#DIV/0!</v>
      </c>
      <c r="Q56" s="56"/>
      <c r="R56" s="114" t="e">
        <f t="shared" si="36"/>
        <v>#DIV/0!</v>
      </c>
      <c r="S56" s="115" t="e">
        <f t="shared" si="37"/>
        <v>#DIV/0!</v>
      </c>
      <c r="T56" s="116" t="e">
        <f t="shared" si="38"/>
        <v>#DIV/0!</v>
      </c>
    </row>
    <row r="57" spans="1:20" ht="24" customHeight="1" x14ac:dyDescent="0.25">
      <c r="A57" s="91" t="s">
        <v>44</v>
      </c>
      <c r="B57" s="84"/>
      <c r="C57" s="85"/>
      <c r="D57" s="92">
        <f t="shared" ref="D57:E57" si="41">D47+D52</f>
        <v>0</v>
      </c>
      <c r="E57" s="93">
        <f t="shared" si="41"/>
        <v>0</v>
      </c>
      <c r="F57" s="55" t="e">
        <f>D57/D55</f>
        <v>#DIV/0!</v>
      </c>
      <c r="G57" s="55" t="e">
        <f>E57/E55</f>
        <v>#DIV/0!</v>
      </c>
      <c r="H57" s="96" t="e">
        <f t="shared" si="32"/>
        <v>#DIV/0!</v>
      </c>
      <c r="I57" s="99" t="e">
        <f t="shared" si="33"/>
        <v>#DIV/0!</v>
      </c>
      <c r="J57" s="4"/>
      <c r="K57" s="92">
        <f t="shared" ref="K57:L57" si="42">K47+K52</f>
        <v>0</v>
      </c>
      <c r="L57" s="93">
        <f t="shared" si="42"/>
        <v>0</v>
      </c>
      <c r="M57" s="55">
        <f>K57/K55</f>
        <v>0</v>
      </c>
      <c r="N57" s="55">
        <f>L57/L55</f>
        <v>0</v>
      </c>
      <c r="O57" s="96" t="e">
        <f t="shared" si="34"/>
        <v>#DIV/0!</v>
      </c>
      <c r="P57" s="99" t="e">
        <f t="shared" si="35"/>
        <v>#DIV/0!</v>
      </c>
      <c r="Q57" s="56"/>
      <c r="R57" s="53" t="e">
        <f t="shared" si="36"/>
        <v>#DIV/0!</v>
      </c>
      <c r="S57" s="54" t="e">
        <f t="shared" si="37"/>
        <v>#DIV/0!</v>
      </c>
      <c r="T57" s="62" t="e">
        <f t="shared" si="38"/>
        <v>#DIV/0!</v>
      </c>
    </row>
    <row r="58" spans="1:20" ht="24" customHeight="1" x14ac:dyDescent="0.25">
      <c r="A58" s="57"/>
      <c r="B58" s="88" t="s">
        <v>43</v>
      </c>
      <c r="C58" s="1"/>
      <c r="D58" s="24">
        <f t="shared" ref="D58:E58" si="43">D48+D53</f>
        <v>0</v>
      </c>
      <c r="E58" s="25">
        <f t="shared" si="43"/>
        <v>0</v>
      </c>
      <c r="F58" s="3" t="e">
        <f>D58/D57</f>
        <v>#DIV/0!</v>
      </c>
      <c r="G58" s="3" t="e">
        <f>E58/E57</f>
        <v>#DIV/0!</v>
      </c>
      <c r="H58" s="100" t="e">
        <f t="shared" si="32"/>
        <v>#DIV/0!</v>
      </c>
      <c r="I58" s="101" t="e">
        <f t="shared" si="33"/>
        <v>#DIV/0!</v>
      </c>
      <c r="J58" s="1"/>
      <c r="K58" s="24">
        <f t="shared" ref="K58:L58" si="44">K48+K53</f>
        <v>0</v>
      </c>
      <c r="L58" s="25">
        <f t="shared" si="44"/>
        <v>0</v>
      </c>
      <c r="M58" s="3" t="e">
        <f>K58/K57</f>
        <v>#DIV/0!</v>
      </c>
      <c r="N58" s="3" t="e">
        <f>L58/L57</f>
        <v>#DIV/0!</v>
      </c>
      <c r="O58" s="100" t="e">
        <f t="shared" si="34"/>
        <v>#DIV/0!</v>
      </c>
      <c r="P58" s="101" t="e">
        <f t="shared" si="35"/>
        <v>#DIV/0!</v>
      </c>
      <c r="Q58" s="7"/>
      <c r="R58" s="102" t="e">
        <f t="shared" si="36"/>
        <v>#DIV/0!</v>
      </c>
      <c r="S58" s="103" t="e">
        <f t="shared" si="37"/>
        <v>#DIV/0!</v>
      </c>
      <c r="T58" s="104" t="e">
        <f t="shared" si="38"/>
        <v>#DIV/0!</v>
      </c>
    </row>
    <row r="59" spans="1:20" ht="24" customHeight="1" thickBot="1" x14ac:dyDescent="0.3">
      <c r="A59" s="89"/>
      <c r="B59" s="90" t="s">
        <v>46</v>
      </c>
      <c r="C59" s="15"/>
      <c r="D59" s="26">
        <f t="shared" ref="D59:E59" si="45">D49+D54</f>
        <v>0</v>
      </c>
      <c r="E59" s="27">
        <f t="shared" si="45"/>
        <v>0</v>
      </c>
      <c r="F59" s="16" t="e">
        <f>D59/D57</f>
        <v>#DIV/0!</v>
      </c>
      <c r="G59" s="16" t="e">
        <f>E59/E57</f>
        <v>#DIV/0!</v>
      </c>
      <c r="H59" s="109" t="e">
        <f t="shared" si="32"/>
        <v>#DIV/0!</v>
      </c>
      <c r="I59" s="110" t="e">
        <f t="shared" si="33"/>
        <v>#DIV/0!</v>
      </c>
      <c r="J59" s="1"/>
      <c r="K59" s="26">
        <f t="shared" ref="K59:L59" si="46">K49+K54</f>
        <v>0</v>
      </c>
      <c r="L59" s="27">
        <f t="shared" si="46"/>
        <v>0</v>
      </c>
      <c r="M59" s="16" t="e">
        <f>K59/K57</f>
        <v>#DIV/0!</v>
      </c>
      <c r="N59" s="16" t="e">
        <f>L59/L57</f>
        <v>#DIV/0!</v>
      </c>
      <c r="O59" s="109" t="e">
        <f t="shared" si="34"/>
        <v>#DIV/0!</v>
      </c>
      <c r="P59" s="110" t="e">
        <f t="shared" si="35"/>
        <v>#DIV/0!</v>
      </c>
      <c r="Q59" s="7"/>
      <c r="R59" s="77" t="e">
        <f t="shared" si="36"/>
        <v>#DIV/0!</v>
      </c>
      <c r="S59" s="74" t="e">
        <f t="shared" si="37"/>
        <v>#DIV/0!</v>
      </c>
      <c r="T59" s="78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>
    <pageSetUpPr fitToPage="1"/>
  </sheetPr>
  <dimension ref="A1:AK36"/>
  <sheetViews>
    <sheetView showGridLines="0" topLeftCell="A4" workbookViewId="0">
      <selection activeCell="W26" sqref="W26"/>
    </sheetView>
  </sheetViews>
  <sheetFormatPr defaultRowHeight="15" x14ac:dyDescent="0.25"/>
  <cols>
    <col min="1" max="1" width="19.42578125" bestFit="1" customWidth="1"/>
    <col min="17" max="17" width="18.5703125" customWidth="1"/>
    <col min="18" max="19" width="9.140625" customWidth="1"/>
    <col min="20" max="21" width="9.71093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5" t="s">
        <v>49</v>
      </c>
    </row>
    <row r="2" spans="1:37" ht="15.75" thickBot="1" x14ac:dyDescent="0.3"/>
    <row r="3" spans="1:37" ht="22.5" customHeight="1" x14ac:dyDescent="0.25">
      <c r="A3" s="413" t="s">
        <v>3</v>
      </c>
      <c r="B3" s="415">
        <v>2007</v>
      </c>
      <c r="C3" s="411">
        <v>2008</v>
      </c>
      <c r="D3" s="411">
        <v>2009</v>
      </c>
      <c r="E3" s="411">
        <v>2010</v>
      </c>
      <c r="F3" s="411">
        <v>2011</v>
      </c>
      <c r="G3" s="411">
        <v>2012</v>
      </c>
      <c r="H3" s="411">
        <v>2013</v>
      </c>
      <c r="I3" s="411">
        <v>2014</v>
      </c>
      <c r="J3" s="411">
        <v>2015</v>
      </c>
      <c r="K3" s="411">
        <v>2016</v>
      </c>
      <c r="L3" s="419">
        <v>2017</v>
      </c>
      <c r="M3" s="411">
        <v>2018</v>
      </c>
      <c r="N3" s="411">
        <v>2019</v>
      </c>
      <c r="O3" s="421">
        <v>2020</v>
      </c>
      <c r="P3" s="423">
        <v>2021</v>
      </c>
      <c r="Q3" s="380" t="s">
        <v>50</v>
      </c>
      <c r="R3" s="425" t="s">
        <v>160</v>
      </c>
      <c r="S3" s="426"/>
      <c r="T3" s="417" t="s">
        <v>108</v>
      </c>
      <c r="U3" s="418"/>
    </row>
    <row r="4" spans="1:37" ht="31.5" customHeight="1" thickBot="1" x14ac:dyDescent="0.3">
      <c r="A4" s="414"/>
      <c r="B4" s="416"/>
      <c r="C4" s="412"/>
      <c r="D4" s="412"/>
      <c r="E4" s="412"/>
      <c r="F4" s="412"/>
      <c r="G4" s="412"/>
      <c r="H4" s="412"/>
      <c r="I4" s="412"/>
      <c r="J4" s="412"/>
      <c r="K4" s="412"/>
      <c r="L4" s="420"/>
      <c r="M4" s="412"/>
      <c r="N4" s="412"/>
      <c r="O4" s="422"/>
      <c r="P4" s="424"/>
      <c r="Q4" s="202" t="s">
        <v>159</v>
      </c>
      <c r="R4" s="145">
        <v>2021</v>
      </c>
      <c r="S4" s="329">
        <v>2022</v>
      </c>
      <c r="T4" s="377" t="s">
        <v>157</v>
      </c>
      <c r="U4" s="328" t="s">
        <v>158</v>
      </c>
    </row>
    <row r="5" spans="1:37" ht="3" customHeight="1" thickBot="1" x14ac:dyDescent="0.3">
      <c r="A5" s="119"/>
      <c r="B5" s="119">
        <v>2007</v>
      </c>
      <c r="C5" s="119">
        <v>2008</v>
      </c>
      <c r="D5" s="119">
        <v>2009</v>
      </c>
      <c r="E5" s="119">
        <v>2010</v>
      </c>
      <c r="F5" s="119">
        <v>2011</v>
      </c>
      <c r="G5" s="119"/>
      <c r="H5" s="119"/>
      <c r="I5" s="119"/>
      <c r="J5" s="119"/>
      <c r="K5" s="119"/>
      <c r="L5" s="119"/>
      <c r="M5" s="119"/>
      <c r="N5" s="119"/>
      <c r="O5" s="382"/>
      <c r="P5" s="119"/>
      <c r="Q5" s="203"/>
      <c r="R5" s="119"/>
      <c r="S5" s="119"/>
      <c r="T5" s="119"/>
      <c r="U5" s="119"/>
    </row>
    <row r="6" spans="1:37" ht="27.95" customHeight="1" x14ac:dyDescent="0.25">
      <c r="A6" s="129" t="s">
        <v>51</v>
      </c>
      <c r="B6" s="133">
        <v>595986.61599999934</v>
      </c>
      <c r="C6" s="174">
        <v>575965.5770000004</v>
      </c>
      <c r="D6" s="174">
        <v>544011.29100000043</v>
      </c>
      <c r="E6" s="174">
        <v>614380.20499999926</v>
      </c>
      <c r="F6" s="174">
        <v>656918.26000000106</v>
      </c>
      <c r="G6" s="174">
        <v>703504.83500000078</v>
      </c>
      <c r="H6" s="174">
        <v>720793.56200000143</v>
      </c>
      <c r="I6" s="174">
        <v>726284.80299999879</v>
      </c>
      <c r="J6" s="174">
        <f>SUM('[1]2'!T7:T18)</f>
        <v>735533.90500000014</v>
      </c>
      <c r="K6" s="174">
        <v>723973.625</v>
      </c>
      <c r="L6" s="383">
        <v>778040.99999999534</v>
      </c>
      <c r="M6" s="174">
        <v>800341.53700000001</v>
      </c>
      <c r="N6" s="174">
        <v>819402.33799999987</v>
      </c>
      <c r="O6" s="174">
        <v>856189.67600000137</v>
      </c>
      <c r="P6" s="384">
        <v>926596.17600000009</v>
      </c>
      <c r="Q6" s="118"/>
      <c r="R6" s="133">
        <v>121008.72999999998</v>
      </c>
      <c r="S6" s="167">
        <v>133463.86499999996</v>
      </c>
      <c r="T6" s="130">
        <v>858729.84099999967</v>
      </c>
      <c r="U6" s="167">
        <v>939051.31100000034</v>
      </c>
      <c r="AB6" s="119"/>
      <c r="AC6" s="119" t="s">
        <v>52</v>
      </c>
      <c r="AD6" s="119"/>
      <c r="AE6" s="119"/>
      <c r="AF6" s="119" t="s">
        <v>53</v>
      </c>
      <c r="AG6" s="119"/>
      <c r="AH6" s="119"/>
      <c r="AI6" s="119" t="s">
        <v>54</v>
      </c>
      <c r="AJ6" s="119"/>
      <c r="AK6" s="119"/>
    </row>
    <row r="7" spans="1:37" ht="27.95" customHeight="1" thickBot="1" x14ac:dyDescent="0.3">
      <c r="A7" s="132" t="s">
        <v>55</v>
      </c>
      <c r="B7" s="385"/>
      <c r="C7" s="386">
        <f t="shared" ref="C7:P7" si="0">(C6-B6)/B6</f>
        <v>-3.3593101694751756E-2</v>
      </c>
      <c r="D7" s="386">
        <f t="shared" si="0"/>
        <v>-5.547950654696842E-2</v>
      </c>
      <c r="E7" s="386">
        <f t="shared" si="0"/>
        <v>0.12935193655750571</v>
      </c>
      <c r="F7" s="386">
        <f t="shared" si="0"/>
        <v>6.9237346278111039E-2</v>
      </c>
      <c r="G7" s="386">
        <f t="shared" si="0"/>
        <v>7.0916851968766473E-2</v>
      </c>
      <c r="H7" s="386">
        <f t="shared" si="0"/>
        <v>2.4575136004574345E-2</v>
      </c>
      <c r="I7" s="386">
        <f t="shared" si="0"/>
        <v>7.6183269239540599E-3</v>
      </c>
      <c r="J7" s="386">
        <f t="shared" si="0"/>
        <v>1.2734814169037992E-2</v>
      </c>
      <c r="K7" s="386">
        <f t="shared" si="0"/>
        <v>-1.5716855363724046E-2</v>
      </c>
      <c r="L7" s="387">
        <f t="shared" si="0"/>
        <v>7.4681415362328071E-2</v>
      </c>
      <c r="M7" s="386">
        <f t="shared" si="0"/>
        <v>2.8662418818551721E-2</v>
      </c>
      <c r="N7" s="386">
        <f t="shared" si="0"/>
        <v>2.3815833764479301E-2</v>
      </c>
      <c r="O7" s="386">
        <f t="shared" si="0"/>
        <v>4.4895329551770828E-2</v>
      </c>
      <c r="P7" s="388">
        <f t="shared" si="0"/>
        <v>8.2232362727063066E-2</v>
      </c>
      <c r="R7" s="136"/>
      <c r="S7" s="389">
        <f>(S6-R6)/R6</f>
        <v>0.10292757390313891</v>
      </c>
      <c r="U7" s="389">
        <f>(U6-T6)/T6</f>
        <v>9.3535202999892847E-2</v>
      </c>
      <c r="AB7" s="119"/>
      <c r="AC7" s="119">
        <v>2012</v>
      </c>
      <c r="AD7" s="119">
        <v>2013</v>
      </c>
      <c r="AE7" s="119"/>
      <c r="AF7" s="119">
        <v>2012</v>
      </c>
      <c r="AG7" s="119">
        <v>2013</v>
      </c>
      <c r="AH7" s="119"/>
      <c r="AI7" s="119">
        <v>2012</v>
      </c>
      <c r="AJ7" s="119">
        <v>2013</v>
      </c>
      <c r="AK7" s="119"/>
    </row>
    <row r="8" spans="1:37" ht="27.95" customHeight="1" x14ac:dyDescent="0.25">
      <c r="A8" s="129" t="s">
        <v>56</v>
      </c>
      <c r="B8" s="133">
        <v>63256.660999999986</v>
      </c>
      <c r="C8" s="174">
        <v>80362.627999999997</v>
      </c>
      <c r="D8" s="174">
        <v>79098.747999999992</v>
      </c>
      <c r="E8" s="174">
        <v>89493.365000000005</v>
      </c>
      <c r="F8" s="174">
        <v>81914.569000000003</v>
      </c>
      <c r="G8" s="174">
        <v>86371.3</v>
      </c>
      <c r="H8" s="174">
        <v>122399.001</v>
      </c>
      <c r="I8" s="174">
        <v>125153.99099999999</v>
      </c>
      <c r="J8" s="174">
        <v>116754.90900000001</v>
      </c>
      <c r="K8" s="174">
        <v>110190.53600000002</v>
      </c>
      <c r="L8" s="383">
        <v>137205.92600000018</v>
      </c>
      <c r="M8" s="174">
        <v>154727.05100000001</v>
      </c>
      <c r="N8" s="174">
        <v>169208.33799999999</v>
      </c>
      <c r="O8" s="174">
        <v>166254.71299999979</v>
      </c>
      <c r="P8" s="384">
        <v>167267.07500000001</v>
      </c>
      <c r="Q8" s="118"/>
      <c r="R8" s="133">
        <v>24316.459000000003</v>
      </c>
      <c r="S8" s="167">
        <v>28356.816000000006</v>
      </c>
      <c r="T8" s="130">
        <v>162997.20300000001</v>
      </c>
      <c r="U8" s="167">
        <v>171307.432</v>
      </c>
      <c r="AB8" s="119" t="s">
        <v>57</v>
      </c>
      <c r="AC8" s="119"/>
      <c r="AD8" s="123"/>
      <c r="AE8" s="119"/>
      <c r="AF8" s="123"/>
      <c r="AG8" s="123"/>
      <c r="AH8" s="119"/>
      <c r="AI8" s="119"/>
      <c r="AJ8" s="123" t="e">
        <f>#REF!-#REF!</f>
        <v>#REF!</v>
      </c>
      <c r="AK8" s="119"/>
    </row>
    <row r="9" spans="1:37" ht="27.95" customHeight="1" thickBot="1" x14ac:dyDescent="0.3">
      <c r="A9" s="131" t="s">
        <v>55</v>
      </c>
      <c r="B9" s="134"/>
      <c r="C9" s="390">
        <f t="shared" ref="C9:P9" si="1">(C8-B8)/B8</f>
        <v>0.2704215924390953</v>
      </c>
      <c r="D9" s="390">
        <f t="shared" si="1"/>
        <v>-1.5727210912017519E-2</v>
      </c>
      <c r="E9" s="390">
        <f t="shared" si="1"/>
        <v>0.13141316724760313</v>
      </c>
      <c r="F9" s="390">
        <f t="shared" si="1"/>
        <v>-8.4685563002352207E-2</v>
      </c>
      <c r="G9" s="390">
        <f t="shared" si="1"/>
        <v>5.4407061581438577E-2</v>
      </c>
      <c r="H9" s="390">
        <f t="shared" si="1"/>
        <v>0.41712583925447455</v>
      </c>
      <c r="I9" s="390">
        <f t="shared" si="1"/>
        <v>2.250827194251357E-2</v>
      </c>
      <c r="J9" s="390">
        <f t="shared" si="1"/>
        <v>-6.7109981334913887E-2</v>
      </c>
      <c r="K9" s="390">
        <f t="shared" si="1"/>
        <v>-5.6223528896759203E-2</v>
      </c>
      <c r="L9" s="391">
        <f t="shared" si="1"/>
        <v>0.24516978481709314</v>
      </c>
      <c r="M9" s="390">
        <f t="shared" si="1"/>
        <v>0.12769947706194412</v>
      </c>
      <c r="N9" s="390">
        <f t="shared" si="1"/>
        <v>9.3592470782629861E-2</v>
      </c>
      <c r="O9" s="390">
        <f t="shared" si="1"/>
        <v>-1.7455552338089889E-2</v>
      </c>
      <c r="P9" s="392">
        <f t="shared" si="1"/>
        <v>6.0892228661224655E-3</v>
      </c>
      <c r="Q9" s="15"/>
      <c r="R9" s="134"/>
      <c r="S9" s="393">
        <f>(S8-R8)/R8</f>
        <v>0.16615729288544862</v>
      </c>
      <c r="T9" s="394"/>
      <c r="U9" s="393">
        <f>(U8-T8)/T8</f>
        <v>5.0983874858269759E-2</v>
      </c>
      <c r="AB9" s="119" t="s">
        <v>58</v>
      </c>
      <c r="AC9" s="119"/>
      <c r="AD9" s="123"/>
      <c r="AE9" s="119"/>
      <c r="AF9" s="123"/>
      <c r="AG9" s="123"/>
      <c r="AH9" s="119"/>
      <c r="AI9" s="119"/>
      <c r="AJ9" s="123" t="e">
        <f>#REF!-#REF!</f>
        <v>#REF!</v>
      </c>
      <c r="AK9" s="119"/>
    </row>
    <row r="10" spans="1:37" ht="27.95" customHeight="1" x14ac:dyDescent="0.25">
      <c r="A10" s="13" t="s">
        <v>59</v>
      </c>
      <c r="B10" s="24">
        <f>(B6-B8)</f>
        <v>532729.95499999938</v>
      </c>
      <c r="C10" s="175">
        <f t="shared" ref="C10:L10" si="2">(C6-C8)</f>
        <v>495602.94900000037</v>
      </c>
      <c r="D10" s="175">
        <f t="shared" si="2"/>
        <v>464912.54300000041</v>
      </c>
      <c r="E10" s="175">
        <f t="shared" si="2"/>
        <v>524886.83999999927</v>
      </c>
      <c r="F10" s="175">
        <f t="shared" si="2"/>
        <v>575003.69100000104</v>
      </c>
      <c r="G10" s="175">
        <f t="shared" si="2"/>
        <v>617133.53500000073</v>
      </c>
      <c r="H10" s="175">
        <f t="shared" si="2"/>
        <v>598394.56100000138</v>
      </c>
      <c r="I10" s="175">
        <f t="shared" si="2"/>
        <v>601130.81199999875</v>
      </c>
      <c r="J10" s="175">
        <f t="shared" si="2"/>
        <v>618778.99600000016</v>
      </c>
      <c r="K10" s="175">
        <f t="shared" si="2"/>
        <v>613783.08899999992</v>
      </c>
      <c r="L10" s="395">
        <f t="shared" si="2"/>
        <v>640835.07399999513</v>
      </c>
      <c r="M10" s="175">
        <f>(M6-M8)</f>
        <v>645614.48600000003</v>
      </c>
      <c r="N10" s="175">
        <f>(N6-N8)</f>
        <v>650193.99999999988</v>
      </c>
      <c r="O10" s="175">
        <f>(O6-O8)</f>
        <v>689934.96300000162</v>
      </c>
      <c r="P10" s="175">
        <f>(P6-P8)</f>
        <v>759329.10100000002</v>
      </c>
      <c r="R10" s="135">
        <f>R6-R8</f>
        <v>96692.270999999979</v>
      </c>
      <c r="S10" s="160">
        <f>S6-S8</f>
        <v>105107.04899999996</v>
      </c>
      <c r="T10" s="137">
        <f>T6-T8</f>
        <v>695732.63799999969</v>
      </c>
      <c r="U10" s="160">
        <f>U6-U8</f>
        <v>767743.87900000031</v>
      </c>
      <c r="AB10" s="119" t="s">
        <v>60</v>
      </c>
      <c r="AC10" s="119"/>
      <c r="AD10" s="123"/>
      <c r="AE10" s="119"/>
      <c r="AF10" s="123"/>
      <c r="AG10" s="123"/>
      <c r="AH10" s="119"/>
      <c r="AI10" s="119"/>
      <c r="AJ10" s="123" t="e">
        <f>#REF!-#REF!</f>
        <v>#REF!</v>
      </c>
      <c r="AK10" s="119"/>
    </row>
    <row r="11" spans="1:37" ht="27.95" customHeight="1" thickBot="1" x14ac:dyDescent="0.3">
      <c r="A11" s="131" t="s">
        <v>55</v>
      </c>
      <c r="B11" s="134"/>
      <c r="C11" s="390">
        <f t="shared" ref="C11:P11" si="3">(C10-B10)/B10</f>
        <v>-6.9691981183973503E-2</v>
      </c>
      <c r="D11" s="390">
        <f t="shared" si="3"/>
        <v>-6.1925390197789032E-2</v>
      </c>
      <c r="E11" s="390">
        <f t="shared" si="3"/>
        <v>0.12900124529442691</v>
      </c>
      <c r="F11" s="390">
        <f t="shared" si="3"/>
        <v>9.5481248872617649E-2</v>
      </c>
      <c r="G11" s="390">
        <f t="shared" si="3"/>
        <v>7.3268823590907375E-2</v>
      </c>
      <c r="H11" s="390">
        <f t="shared" si="3"/>
        <v>-3.0364536906909986E-2</v>
      </c>
      <c r="I11" s="390">
        <f t="shared" si="3"/>
        <v>4.5726535271722896E-3</v>
      </c>
      <c r="J11" s="390">
        <f t="shared" si="3"/>
        <v>2.9358308786875894E-2</v>
      </c>
      <c r="K11" s="390">
        <f t="shared" si="3"/>
        <v>-8.0738147744113774E-3</v>
      </c>
      <c r="L11" s="391">
        <f t="shared" si="3"/>
        <v>4.4074177807781237E-2</v>
      </c>
      <c r="M11" s="390">
        <f t="shared" si="3"/>
        <v>7.4580998979543013E-3</v>
      </c>
      <c r="N11" s="390">
        <f t="shared" si="3"/>
        <v>7.093264013285863E-3</v>
      </c>
      <c r="O11" s="390">
        <f t="shared" si="3"/>
        <v>6.1121700600131258E-2</v>
      </c>
      <c r="P11" s="392">
        <f t="shared" si="3"/>
        <v>0.1005806948792045</v>
      </c>
      <c r="Q11" s="15"/>
      <c r="R11" s="134"/>
      <c r="S11" s="393">
        <f>(S10-R10)/R10</f>
        <v>8.7026376699746541E-2</v>
      </c>
      <c r="T11" s="394"/>
      <c r="U11" s="393">
        <f>(U10-T10)/T10</f>
        <v>0.10350418690577609</v>
      </c>
      <c r="AB11" s="119" t="s">
        <v>61</v>
      </c>
      <c r="AC11" s="119"/>
      <c r="AD11" s="123"/>
      <c r="AE11" s="119"/>
      <c r="AF11" s="123"/>
      <c r="AG11" s="123"/>
      <c r="AH11" s="119"/>
      <c r="AI11" s="119"/>
      <c r="AJ11" s="123" t="e">
        <f>#REF!-#REF!</f>
        <v>#REF!</v>
      </c>
      <c r="AK11" s="119"/>
    </row>
    <row r="12" spans="1:37" ht="27.95" hidden="1" customHeight="1" thickBot="1" x14ac:dyDescent="0.3">
      <c r="A12" s="124" t="s">
        <v>62</v>
      </c>
      <c r="B12" s="396">
        <f>(B6/B8)</f>
        <v>9.4217210737695982</v>
      </c>
      <c r="C12" s="397">
        <f t="shared" ref="C12:S12" si="4">(C6/C8)</f>
        <v>7.1670824030294336</v>
      </c>
      <c r="D12" s="397">
        <f t="shared" si="4"/>
        <v>6.8776220200097287</v>
      </c>
      <c r="E12" s="397">
        <f t="shared" si="4"/>
        <v>6.8650922333739404</v>
      </c>
      <c r="F12" s="121">
        <f t="shared" si="4"/>
        <v>8.0195533959288863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2"/>
      <c r="R12" s="121">
        <f t="shared" si="4"/>
        <v>4.9764124784780535</v>
      </c>
      <c r="S12" s="398">
        <f t="shared" si="4"/>
        <v>4.7065885323655499</v>
      </c>
      <c r="T12" s="121">
        <f>T6/T8</f>
        <v>5.2683716358003982</v>
      </c>
      <c r="U12" s="398">
        <f>U6/U8</f>
        <v>5.4816729200633887</v>
      </c>
      <c r="AB12" s="119" t="s">
        <v>63</v>
      </c>
      <c r="AC12" s="119"/>
      <c r="AD12" s="123"/>
      <c r="AE12" s="119"/>
      <c r="AF12" s="123"/>
      <c r="AG12" s="123"/>
      <c r="AH12" s="119"/>
      <c r="AI12" s="119"/>
      <c r="AJ12" s="123" t="e">
        <f>#REF!-#REF!</f>
        <v>#REF!</v>
      </c>
      <c r="AK12" s="119"/>
    </row>
    <row r="13" spans="1:37" ht="30" customHeight="1" thickBot="1" x14ac:dyDescent="0.3">
      <c r="AB13" s="119" t="s">
        <v>64</v>
      </c>
      <c r="AC13" s="119"/>
      <c r="AD13" s="123"/>
      <c r="AE13" s="119"/>
      <c r="AF13" s="123"/>
      <c r="AG13" s="123"/>
      <c r="AH13" s="119"/>
      <c r="AI13" s="119"/>
      <c r="AJ13" s="123" t="e">
        <f>#REF!-#REF!</f>
        <v>#REF!</v>
      </c>
      <c r="AK13" s="119"/>
    </row>
    <row r="14" spans="1:37" ht="22.5" customHeight="1" x14ac:dyDescent="0.25">
      <c r="A14" s="413" t="s">
        <v>2</v>
      </c>
      <c r="B14" s="415">
        <v>2007</v>
      </c>
      <c r="C14" s="411">
        <v>2008</v>
      </c>
      <c r="D14" s="411">
        <v>2009</v>
      </c>
      <c r="E14" s="411">
        <v>2010</v>
      </c>
      <c r="F14" s="411">
        <v>2011</v>
      </c>
      <c r="G14" s="411">
        <v>2012</v>
      </c>
      <c r="H14" s="411">
        <v>2013</v>
      </c>
      <c r="I14" s="411">
        <v>2014</v>
      </c>
      <c r="J14" s="411">
        <v>2015</v>
      </c>
      <c r="K14" s="427">
        <v>2016</v>
      </c>
      <c r="L14" s="419">
        <v>2017</v>
      </c>
      <c r="M14" s="411">
        <v>2018</v>
      </c>
      <c r="N14" s="411">
        <v>2019</v>
      </c>
      <c r="O14" s="421">
        <v>2020</v>
      </c>
      <c r="P14" s="423">
        <v>2021</v>
      </c>
      <c r="Q14" s="146" t="s">
        <v>50</v>
      </c>
      <c r="R14" s="425" t="str">
        <f>R3</f>
        <v>jan-fev</v>
      </c>
      <c r="S14" s="426"/>
      <c r="T14" s="417" t="s">
        <v>108</v>
      </c>
      <c r="U14" s="418"/>
      <c r="AB14" s="119" t="s">
        <v>65</v>
      </c>
      <c r="AC14" s="119"/>
      <c r="AD14" s="123"/>
      <c r="AE14" s="119"/>
      <c r="AF14" s="123"/>
      <c r="AG14" s="123"/>
      <c r="AH14" s="119"/>
      <c r="AI14" s="119"/>
      <c r="AJ14" s="123" t="e">
        <f>#REF!-#REF!</f>
        <v>#REF!</v>
      </c>
      <c r="AK14" s="119"/>
    </row>
    <row r="15" spans="1:37" ht="31.5" customHeight="1" thickBot="1" x14ac:dyDescent="0.3">
      <c r="A15" s="414"/>
      <c r="B15" s="416"/>
      <c r="C15" s="412"/>
      <c r="D15" s="412"/>
      <c r="E15" s="412"/>
      <c r="F15" s="412"/>
      <c r="G15" s="412"/>
      <c r="H15" s="412"/>
      <c r="I15" s="412"/>
      <c r="J15" s="412"/>
      <c r="K15" s="428"/>
      <c r="L15" s="420"/>
      <c r="M15" s="412"/>
      <c r="N15" s="412"/>
      <c r="O15" s="422"/>
      <c r="P15" s="424"/>
      <c r="Q15" s="147" t="str">
        <f>Q4</f>
        <v>2007/2021</v>
      </c>
      <c r="R15" s="145">
        <f>R4</f>
        <v>2021</v>
      </c>
      <c r="S15" s="329">
        <f>S4</f>
        <v>2022</v>
      </c>
      <c r="T15" s="327" t="str">
        <f>T4</f>
        <v>mar 20 a fev 2021</v>
      </c>
      <c r="U15" s="328" t="str">
        <f>U4</f>
        <v>mar 21 a fev 2022</v>
      </c>
      <c r="AB15" s="119" t="s">
        <v>66</v>
      </c>
      <c r="AC15" s="119"/>
      <c r="AD15" s="123"/>
      <c r="AE15" s="119"/>
      <c r="AF15" s="123"/>
      <c r="AG15" s="123"/>
      <c r="AH15" s="119"/>
      <c r="AI15" s="119"/>
      <c r="AJ15" s="123" t="e">
        <f>#REF!-#REF!</f>
        <v>#REF!</v>
      </c>
      <c r="AK15" s="119"/>
    </row>
    <row r="16" spans="1:37" s="119" customFormat="1" ht="3" customHeight="1" thickBot="1" x14ac:dyDescent="0.3">
      <c r="B16" s="119">
        <v>2007</v>
      </c>
      <c r="C16" s="119">
        <v>2008</v>
      </c>
      <c r="D16" s="119">
        <v>2009</v>
      </c>
      <c r="E16" s="119">
        <v>2010</v>
      </c>
      <c r="F16" s="119">
        <v>2011</v>
      </c>
      <c r="O16" s="382"/>
      <c r="Q16" s="399"/>
      <c r="AB16" s="119" t="s">
        <v>67</v>
      </c>
      <c r="AD16" s="123"/>
      <c r="AF16" s="123"/>
      <c r="AG16" s="123"/>
      <c r="AJ16" s="123" t="e">
        <f>#REF!-#REF!</f>
        <v>#REF!</v>
      </c>
    </row>
    <row r="17" spans="1:37" ht="27.75" customHeight="1" x14ac:dyDescent="0.25">
      <c r="A17" s="129" t="s">
        <v>51</v>
      </c>
      <c r="B17" s="133">
        <v>392293.98699999956</v>
      </c>
      <c r="C17" s="174">
        <v>370979.67800000019</v>
      </c>
      <c r="D17" s="174">
        <v>344221.9980000002</v>
      </c>
      <c r="E17" s="174">
        <v>386156.65199999994</v>
      </c>
      <c r="F17" s="174">
        <v>390987.57200000004</v>
      </c>
      <c r="G17" s="174">
        <v>406063.09400000004</v>
      </c>
      <c r="H17" s="174">
        <v>407598.05399999983</v>
      </c>
      <c r="I17" s="174">
        <v>406953.16900000011</v>
      </c>
      <c r="J17" s="174">
        <v>421887.39099999977</v>
      </c>
      <c r="K17" s="130">
        <v>431264.80099999998</v>
      </c>
      <c r="L17" s="383">
        <v>442364.451999999</v>
      </c>
      <c r="M17" s="174">
        <v>454202.09499999997</v>
      </c>
      <c r="N17" s="174">
        <v>454929.95199999987</v>
      </c>
      <c r="O17" s="174">
        <v>393954.14199999906</v>
      </c>
      <c r="P17" s="384">
        <v>428598.71099999995</v>
      </c>
      <c r="Q17" s="118"/>
      <c r="R17" s="133">
        <v>59514.60000000002</v>
      </c>
      <c r="S17" s="167">
        <v>59987.277000000016</v>
      </c>
      <c r="T17" s="130">
        <v>398381.29399999994</v>
      </c>
      <c r="U17" s="167">
        <v>429071.38799999998</v>
      </c>
      <c r="AB17" s="119" t="s">
        <v>68</v>
      </c>
      <c r="AC17" s="119"/>
      <c r="AD17" s="123"/>
      <c r="AE17" s="119"/>
      <c r="AF17" s="123"/>
      <c r="AG17" s="123"/>
      <c r="AH17" s="119"/>
      <c r="AI17" s="119"/>
      <c r="AJ17" s="123" t="e">
        <f>#REF!-#REF!</f>
        <v>#REF!</v>
      </c>
      <c r="AK17" s="119"/>
    </row>
    <row r="18" spans="1:37" ht="27.75" customHeight="1" thickBot="1" x14ac:dyDescent="0.3">
      <c r="A18" s="132" t="s">
        <v>55</v>
      </c>
      <c r="B18" s="385"/>
      <c r="C18" s="386">
        <f t="shared" ref="C18:P18" si="5">(C17-B17)/B17</f>
        <v>-5.4332489679479568E-2</v>
      </c>
      <c r="D18" s="386">
        <f t="shared" si="5"/>
        <v>-7.2127077537654183E-2</v>
      </c>
      <c r="E18" s="386">
        <f t="shared" si="5"/>
        <v>0.12182444539758823</v>
      </c>
      <c r="F18" s="386">
        <f t="shared" si="5"/>
        <v>1.2510259696368252E-2</v>
      </c>
      <c r="G18" s="386">
        <f t="shared" si="5"/>
        <v>3.8557547808706294E-2</v>
      </c>
      <c r="H18" s="386">
        <f t="shared" si="5"/>
        <v>3.7801022123911316E-3</v>
      </c>
      <c r="I18" s="386">
        <f t="shared" si="5"/>
        <v>-1.5821591729182263E-3</v>
      </c>
      <c r="J18" s="386">
        <f t="shared" si="5"/>
        <v>3.6697642720653331E-2</v>
      </c>
      <c r="K18" s="400">
        <f t="shared" si="5"/>
        <v>2.2227281971553901E-2</v>
      </c>
      <c r="L18" s="387">
        <f t="shared" si="5"/>
        <v>2.5737437820711511E-2</v>
      </c>
      <c r="M18" s="386">
        <f t="shared" si="5"/>
        <v>2.6759932780496109E-2</v>
      </c>
      <c r="N18" s="386">
        <f t="shared" si="5"/>
        <v>1.6024959109884815E-3</v>
      </c>
      <c r="O18" s="386">
        <f t="shared" si="5"/>
        <v>-0.13403340389423476</v>
      </c>
      <c r="P18" s="388">
        <f t="shared" si="5"/>
        <v>8.7940613656502617E-2</v>
      </c>
      <c r="R18" s="136"/>
      <c r="S18" s="389"/>
      <c r="U18" s="389">
        <f>(U17-T17)/T17</f>
        <v>7.7036985576938374E-2</v>
      </c>
      <c r="AB18" s="119" t="s">
        <v>69</v>
      </c>
      <c r="AC18" s="119"/>
      <c r="AD18" s="123"/>
      <c r="AE18" s="119"/>
      <c r="AF18" s="123"/>
      <c r="AG18" s="123"/>
      <c r="AH18" s="119"/>
      <c r="AI18" s="119"/>
      <c r="AJ18" s="123" t="e">
        <f>#REF!-#REF!</f>
        <v>#REF!</v>
      </c>
      <c r="AK18" s="119"/>
    </row>
    <row r="19" spans="1:37" ht="27.75" customHeight="1" x14ac:dyDescent="0.25">
      <c r="A19" s="129" t="s">
        <v>56</v>
      </c>
      <c r="B19" s="133">
        <v>62681.055999999982</v>
      </c>
      <c r="C19" s="174">
        <v>79621.592999999993</v>
      </c>
      <c r="D19" s="174">
        <v>77709.866999999998</v>
      </c>
      <c r="E19" s="174">
        <v>88593.928999999989</v>
      </c>
      <c r="F19" s="174">
        <v>80744.22</v>
      </c>
      <c r="G19" s="174">
        <v>85348.562999999995</v>
      </c>
      <c r="H19" s="174">
        <v>121368.935</v>
      </c>
      <c r="I19" s="174">
        <v>124143.97100000001</v>
      </c>
      <c r="J19" s="174">
        <v>115571.70700000001</v>
      </c>
      <c r="K19" s="130">
        <v>109068.98599999999</v>
      </c>
      <c r="L19" s="383">
        <v>136178.72600000011</v>
      </c>
      <c r="M19" s="174">
        <v>153404.38699999999</v>
      </c>
      <c r="N19" s="174">
        <v>167744.46300000002</v>
      </c>
      <c r="O19" s="174">
        <v>164346.62300000008</v>
      </c>
      <c r="P19" s="384">
        <v>164863.39600000004</v>
      </c>
      <c r="Q19" s="118"/>
      <c r="R19" s="133">
        <v>24124.674000000006</v>
      </c>
      <c r="S19" s="167">
        <v>27835.893000000004</v>
      </c>
      <c r="T19" s="130">
        <v>161837.05600000001</v>
      </c>
      <c r="U19" s="167">
        <v>168574.61500000002</v>
      </c>
      <c r="AB19" s="119" t="s">
        <v>70</v>
      </c>
      <c r="AC19" s="119"/>
      <c r="AD19" s="123"/>
      <c r="AE19" s="119"/>
      <c r="AF19" s="123"/>
      <c r="AG19" s="123"/>
      <c r="AH19" s="119"/>
      <c r="AI19" s="119"/>
      <c r="AJ19" s="123" t="e">
        <f>#REF!-#REF!</f>
        <v>#REF!</v>
      </c>
      <c r="AK19" s="119"/>
    </row>
    <row r="20" spans="1:37" ht="27.75" customHeight="1" thickBot="1" x14ac:dyDescent="0.3">
      <c r="A20" s="131" t="s">
        <v>55</v>
      </c>
      <c r="B20" s="134"/>
      <c r="C20" s="390">
        <f t="shared" ref="C20:P20" si="6">(C19-B19)/B19</f>
        <v>0.27026566048919176</v>
      </c>
      <c r="D20" s="390">
        <f t="shared" si="6"/>
        <v>-2.4010145087149853E-2</v>
      </c>
      <c r="E20" s="390">
        <f t="shared" si="6"/>
        <v>0.14006023199087436</v>
      </c>
      <c r="F20" s="390">
        <f t="shared" si="6"/>
        <v>-8.8603238264779852E-2</v>
      </c>
      <c r="G20" s="390">
        <f t="shared" si="6"/>
        <v>5.702380925842114E-2</v>
      </c>
      <c r="H20" s="390">
        <f t="shared" si="6"/>
        <v>0.42203841205856046</v>
      </c>
      <c r="I20" s="390">
        <f t="shared" si="6"/>
        <v>2.2864466924753087E-2</v>
      </c>
      <c r="J20" s="390">
        <f t="shared" si="6"/>
        <v>-6.9050989193828793E-2</v>
      </c>
      <c r="K20" s="401">
        <f t="shared" si="6"/>
        <v>-5.6265682741884385E-2</v>
      </c>
      <c r="L20" s="391">
        <f t="shared" si="6"/>
        <v>0.24855590020796675</v>
      </c>
      <c r="M20" s="390">
        <f t="shared" si="6"/>
        <v>0.12649303974249151</v>
      </c>
      <c r="N20" s="390">
        <f t="shared" si="6"/>
        <v>9.3478917261994809E-2</v>
      </c>
      <c r="O20" s="390">
        <f t="shared" si="6"/>
        <v>-2.0256048630349952E-2</v>
      </c>
      <c r="P20" s="392">
        <f t="shared" si="6"/>
        <v>3.1444089970741724E-3</v>
      </c>
      <c r="Q20" s="15"/>
      <c r="R20" s="134"/>
      <c r="S20" s="393">
        <f>(S19-R19)/R19</f>
        <v>0.15383499068215373</v>
      </c>
      <c r="T20" s="394"/>
      <c r="U20" s="393">
        <f>(U19-T19)/T19</f>
        <v>4.1631744709938419E-2</v>
      </c>
    </row>
    <row r="21" spans="1:37" ht="27.75" customHeight="1" x14ac:dyDescent="0.25">
      <c r="A21" s="13" t="s">
        <v>59</v>
      </c>
      <c r="B21" s="24">
        <f>B17-B19</f>
        <v>329612.93099999957</v>
      </c>
      <c r="C21" s="175">
        <f t="shared" ref="C21:P21" si="7">C17-C19</f>
        <v>291358.0850000002</v>
      </c>
      <c r="D21" s="175">
        <f t="shared" si="7"/>
        <v>266512.13100000017</v>
      </c>
      <c r="E21" s="175">
        <f t="shared" si="7"/>
        <v>297562.72299999994</v>
      </c>
      <c r="F21" s="175">
        <f t="shared" si="7"/>
        <v>310243.35200000007</v>
      </c>
      <c r="G21" s="175">
        <f t="shared" si="7"/>
        <v>320714.53100000008</v>
      </c>
      <c r="H21" s="175">
        <f t="shared" si="7"/>
        <v>286229.11899999983</v>
      </c>
      <c r="I21" s="175">
        <f t="shared" si="7"/>
        <v>282809.19800000009</v>
      </c>
      <c r="J21" s="175">
        <f t="shared" si="7"/>
        <v>306315.68399999978</v>
      </c>
      <c r="K21" s="137">
        <f t="shared" si="7"/>
        <v>322195.815</v>
      </c>
      <c r="L21" s="395">
        <f t="shared" si="7"/>
        <v>306185.72599999886</v>
      </c>
      <c r="M21" s="175">
        <f t="shared" si="7"/>
        <v>300797.70799999998</v>
      </c>
      <c r="N21" s="175">
        <f t="shared" si="7"/>
        <v>287185.48899999983</v>
      </c>
      <c r="O21" s="175">
        <f t="shared" si="7"/>
        <v>229607.51899999898</v>
      </c>
      <c r="P21" s="175">
        <f t="shared" si="7"/>
        <v>263735.31499999994</v>
      </c>
      <c r="R21" s="135">
        <f>R17-R19</f>
        <v>35389.926000000014</v>
      </c>
      <c r="S21" s="160">
        <f>S17-S19</f>
        <v>32151.384000000013</v>
      </c>
      <c r="T21" s="137">
        <f>T17-T19</f>
        <v>236544.23799999992</v>
      </c>
      <c r="U21" s="160">
        <f>U17-U19</f>
        <v>260496.77299999996</v>
      </c>
    </row>
    <row r="22" spans="1:37" ht="27.75" customHeight="1" thickBot="1" x14ac:dyDescent="0.3">
      <c r="A22" s="131" t="s">
        <v>55</v>
      </c>
      <c r="B22" s="134"/>
      <c r="C22" s="390">
        <f t="shared" ref="C22:P22" si="8">(C21-B21)/B21</f>
        <v>-0.11605990664243518</v>
      </c>
      <c r="D22" s="390">
        <f t="shared" si="8"/>
        <v>-8.5276349890891168E-2</v>
      </c>
      <c r="E22" s="390">
        <f t="shared" si="8"/>
        <v>0.1165072369632576</v>
      </c>
      <c r="F22" s="390">
        <f t="shared" si="8"/>
        <v>4.261497835533698E-2</v>
      </c>
      <c r="G22" s="390">
        <f t="shared" si="8"/>
        <v>3.3751501627664215E-2</v>
      </c>
      <c r="H22" s="390">
        <f t="shared" si="8"/>
        <v>-0.10752681486702027</v>
      </c>
      <c r="I22" s="390">
        <f t="shared" si="8"/>
        <v>-1.1948193852351347E-2</v>
      </c>
      <c r="J22" s="390">
        <f t="shared" si="8"/>
        <v>8.3117827023432511E-2</v>
      </c>
      <c r="K22" s="401">
        <f t="shared" si="8"/>
        <v>5.1842369912734339E-2</v>
      </c>
      <c r="L22" s="391">
        <f t="shared" si="8"/>
        <v>-4.9690555415814887E-2</v>
      </c>
      <c r="M22" s="390">
        <f t="shared" si="8"/>
        <v>-1.7597221367526766E-2</v>
      </c>
      <c r="N22" s="390">
        <f t="shared" si="8"/>
        <v>-4.5253732451977856E-2</v>
      </c>
      <c r="O22" s="390">
        <f t="shared" si="8"/>
        <v>-0.20049052687338559</v>
      </c>
      <c r="P22" s="392">
        <f t="shared" si="8"/>
        <v>0.1486353589317827</v>
      </c>
      <c r="Q22" s="15"/>
      <c r="R22" s="134"/>
      <c r="S22" s="393">
        <f>(S21-R21)/R21</f>
        <v>-9.1510278942092169E-2</v>
      </c>
      <c r="T22" s="394"/>
      <c r="U22" s="393">
        <f>(U21-T21)/T21</f>
        <v>0.1012602767352128</v>
      </c>
    </row>
    <row r="23" spans="1:37" ht="27.75" hidden="1" customHeight="1" thickBot="1" x14ac:dyDescent="0.3">
      <c r="A23" s="124" t="s">
        <v>62</v>
      </c>
      <c r="B23" s="396">
        <f>(B17/B19)</f>
        <v>6.2585733558796406</v>
      </c>
      <c r="C23" s="397">
        <f>(C17/C19)</f>
        <v>4.6592847997904316</v>
      </c>
      <c r="D23" s="397">
        <f>(D17/D19)</f>
        <v>4.4295790391714371</v>
      </c>
      <c r="E23" s="397">
        <f>(E17/E19)</f>
        <v>4.3587258896712884</v>
      </c>
      <c r="F23" s="121">
        <f>(F17/F19)</f>
        <v>4.8422979626281615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1">
        <f>(R17/R19)</f>
        <v>2.4669597607826743</v>
      </c>
      <c r="S23" s="398">
        <f>(S17/S19)</f>
        <v>2.1550333233426358</v>
      </c>
      <c r="T23" s="121">
        <f>T17/T19</f>
        <v>2.4616197541309695</v>
      </c>
      <c r="U23" s="398">
        <f>U17/U19</f>
        <v>2.545290629908898</v>
      </c>
    </row>
    <row r="24" spans="1:37" ht="30" customHeight="1" thickBot="1" x14ac:dyDescent="0.3"/>
    <row r="25" spans="1:37" ht="22.5" customHeight="1" x14ac:dyDescent="0.25">
      <c r="A25" s="413" t="s">
        <v>15</v>
      </c>
      <c r="B25" s="415">
        <v>2007</v>
      </c>
      <c r="C25" s="411">
        <v>2008</v>
      </c>
      <c r="D25" s="411">
        <v>2009</v>
      </c>
      <c r="E25" s="411">
        <v>2010</v>
      </c>
      <c r="F25" s="411">
        <v>2011</v>
      </c>
      <c r="G25" s="411">
        <v>2012</v>
      </c>
      <c r="H25" s="411">
        <v>2013</v>
      </c>
      <c r="I25" s="411">
        <v>2014</v>
      </c>
      <c r="J25" s="411">
        <v>2015</v>
      </c>
      <c r="K25" s="427">
        <v>2016</v>
      </c>
      <c r="L25" s="419">
        <v>2017</v>
      </c>
      <c r="M25" s="411">
        <v>2018</v>
      </c>
      <c r="N25" s="411">
        <v>2019</v>
      </c>
      <c r="O25" s="421">
        <v>2020</v>
      </c>
      <c r="P25" s="423">
        <v>2021</v>
      </c>
      <c r="Q25" s="146" t="s">
        <v>50</v>
      </c>
      <c r="R25" s="425" t="str">
        <f>R14</f>
        <v>jan-fev</v>
      </c>
      <c r="S25" s="426"/>
      <c r="T25" s="417" t="s">
        <v>108</v>
      </c>
      <c r="U25" s="418"/>
    </row>
    <row r="26" spans="1:37" ht="31.5" customHeight="1" thickBot="1" x14ac:dyDescent="0.3">
      <c r="A26" s="414"/>
      <c r="B26" s="416"/>
      <c r="C26" s="412"/>
      <c r="D26" s="412"/>
      <c r="E26" s="412"/>
      <c r="F26" s="412"/>
      <c r="G26" s="412"/>
      <c r="H26" s="412"/>
      <c r="I26" s="412"/>
      <c r="J26" s="412"/>
      <c r="K26" s="428"/>
      <c r="L26" s="420"/>
      <c r="M26" s="412"/>
      <c r="N26" s="412"/>
      <c r="O26" s="422"/>
      <c r="P26" s="424"/>
      <c r="Q26" s="147" t="str">
        <f>Q4</f>
        <v>2007/2021</v>
      </c>
      <c r="R26" s="145">
        <f>R4</f>
        <v>2021</v>
      </c>
      <c r="S26" s="329">
        <f>S4</f>
        <v>2022</v>
      </c>
      <c r="T26" s="327" t="str">
        <f>T4</f>
        <v>mar 20 a fev 2021</v>
      </c>
      <c r="U26" s="328" t="str">
        <f>U4</f>
        <v>mar 21 a fev 2022</v>
      </c>
    </row>
    <row r="27" spans="1:37" s="119" customFormat="1" ht="3" customHeight="1" thickBot="1" x14ac:dyDescent="0.3">
      <c r="B27" s="119">
        <v>2007</v>
      </c>
      <c r="C27" s="119">
        <v>2008</v>
      </c>
      <c r="D27" s="119">
        <v>2009</v>
      </c>
      <c r="E27" s="119">
        <v>2010</v>
      </c>
      <c r="F27" s="119">
        <v>2011</v>
      </c>
      <c r="O27" s="382"/>
      <c r="Q27" s="399"/>
    </row>
    <row r="28" spans="1:37" ht="27.75" customHeight="1" x14ac:dyDescent="0.25">
      <c r="A28" s="129" t="s">
        <v>51</v>
      </c>
      <c r="B28" s="133">
        <v>203692.62899999981</v>
      </c>
      <c r="C28" s="174">
        <v>204985.89900000018</v>
      </c>
      <c r="D28" s="174">
        <v>199789.29300000027</v>
      </c>
      <c r="E28" s="174">
        <v>228223.55300000007</v>
      </c>
      <c r="F28" s="174">
        <v>265930.68799999997</v>
      </c>
      <c r="G28" s="174">
        <v>297441.74100000004</v>
      </c>
      <c r="H28" s="174">
        <v>313195.50799999997</v>
      </c>
      <c r="I28" s="174">
        <v>319331.63400000008</v>
      </c>
      <c r="J28" s="174">
        <v>313646.51399999997</v>
      </c>
      <c r="K28" s="130">
        <v>292708.82400000008</v>
      </c>
      <c r="L28" s="383">
        <v>335676.5479999996</v>
      </c>
      <c r="M28" s="174">
        <v>346139.44199999998</v>
      </c>
      <c r="N28" s="174">
        <v>364472.386</v>
      </c>
      <c r="O28" s="174">
        <v>462235.53400000004</v>
      </c>
      <c r="P28" s="384">
        <v>497997.4650000002</v>
      </c>
      <c r="Q28" s="118"/>
      <c r="R28" s="133">
        <v>61494.12999999999</v>
      </c>
      <c r="S28" s="167">
        <v>73476.588000000003</v>
      </c>
      <c r="T28" s="130">
        <v>460348.54700000002</v>
      </c>
      <c r="U28" s="167">
        <v>509979.92300000007</v>
      </c>
    </row>
    <row r="29" spans="1:37" ht="27.75" customHeight="1" thickBot="1" x14ac:dyDescent="0.3">
      <c r="A29" s="132" t="s">
        <v>55</v>
      </c>
      <c r="B29" s="385"/>
      <c r="C29" s="386">
        <f t="shared" ref="C29:P29" si="9">(C28-B28)/B28</f>
        <v>6.3491251811589565E-3</v>
      </c>
      <c r="D29" s="386">
        <f t="shared" si="9"/>
        <v>-2.5351041341628616E-2</v>
      </c>
      <c r="E29" s="386">
        <f t="shared" si="9"/>
        <v>0.14232124040801208</v>
      </c>
      <c r="F29" s="386">
        <f t="shared" si="9"/>
        <v>0.16522017339726491</v>
      </c>
      <c r="G29" s="386">
        <f t="shared" si="9"/>
        <v>0.11849348127885141</v>
      </c>
      <c r="H29" s="386">
        <f t="shared" si="9"/>
        <v>5.296421056115299E-2</v>
      </c>
      <c r="I29" s="386">
        <f t="shared" si="9"/>
        <v>1.9591998746035993E-2</v>
      </c>
      <c r="J29" s="386">
        <f t="shared" si="9"/>
        <v>-1.7803184510057374E-2</v>
      </c>
      <c r="K29" s="400">
        <f t="shared" si="9"/>
        <v>-6.6755691727534677E-2</v>
      </c>
      <c r="L29" s="387">
        <f t="shared" si="9"/>
        <v>0.14679340175955716</v>
      </c>
      <c r="M29" s="386">
        <f t="shared" si="9"/>
        <v>3.1169571012153018E-2</v>
      </c>
      <c r="N29" s="386">
        <f t="shared" si="9"/>
        <v>5.2964042161944717E-2</v>
      </c>
      <c r="O29" s="386">
        <f t="shared" si="9"/>
        <v>0.26823197519276548</v>
      </c>
      <c r="P29" s="388">
        <f t="shared" si="9"/>
        <v>7.7367334117588962E-2</v>
      </c>
      <c r="R29" s="136"/>
      <c r="S29" s="389">
        <f>(S28-R28)/R28</f>
        <v>0.19485531383239368</v>
      </c>
      <c r="U29" s="389">
        <f>(U28-T28)/T28</f>
        <v>0.10781260486958819</v>
      </c>
    </row>
    <row r="30" spans="1:37" ht="27.75" customHeight="1" x14ac:dyDescent="0.25">
      <c r="A30" s="129" t="s">
        <v>56</v>
      </c>
      <c r="B30" s="133">
        <v>575.60500000000002</v>
      </c>
      <c r="C30" s="174">
        <v>741.03499999999963</v>
      </c>
      <c r="D30" s="174">
        <v>1388.8809999999992</v>
      </c>
      <c r="E30" s="174">
        <v>899.43600000000015</v>
      </c>
      <c r="F30" s="174">
        <v>1170.3490000000002</v>
      </c>
      <c r="G30" s="174">
        <v>1022.7370000000001</v>
      </c>
      <c r="H30" s="174">
        <v>1030.066</v>
      </c>
      <c r="I30" s="174">
        <v>1010.02</v>
      </c>
      <c r="J30" s="174">
        <v>1183.202</v>
      </c>
      <c r="K30" s="130">
        <v>1121.55</v>
      </c>
      <c r="L30" s="383">
        <v>1027.2</v>
      </c>
      <c r="M30" s="174">
        <v>1322.664</v>
      </c>
      <c r="N30" s="174">
        <v>1463.875</v>
      </c>
      <c r="O30" s="174">
        <v>1908.0899999999986</v>
      </c>
      <c r="P30" s="384">
        <v>2403.679000000001</v>
      </c>
      <c r="Q30" s="118"/>
      <c r="R30" s="133">
        <v>191.78500000000003</v>
      </c>
      <c r="S30" s="167">
        <v>520.923</v>
      </c>
      <c r="T30" s="130">
        <v>1160.1469999999999</v>
      </c>
      <c r="U30" s="167">
        <v>2732.8170000000014</v>
      </c>
    </row>
    <row r="31" spans="1:37" ht="27.75" customHeight="1" thickBot="1" x14ac:dyDescent="0.3">
      <c r="A31" s="131" t="s">
        <v>55</v>
      </c>
      <c r="B31" s="134"/>
      <c r="C31" s="390">
        <f t="shared" ref="C31:P31" si="10">(C30-B30)/B30</f>
        <v>0.28740195099069604</v>
      </c>
      <c r="D31" s="390">
        <f t="shared" si="10"/>
        <v>0.87424480625071677</v>
      </c>
      <c r="E31" s="390">
        <f t="shared" si="10"/>
        <v>-0.35240240164564085</v>
      </c>
      <c r="F31" s="390">
        <f t="shared" si="10"/>
        <v>0.30120319844880566</v>
      </c>
      <c r="G31" s="390">
        <f t="shared" si="10"/>
        <v>-0.12612648022085726</v>
      </c>
      <c r="H31" s="390">
        <f t="shared" si="10"/>
        <v>7.1660651760911652E-3</v>
      </c>
      <c r="I31" s="390">
        <f t="shared" si="10"/>
        <v>-1.9460888913914301E-2</v>
      </c>
      <c r="J31" s="390">
        <f t="shared" si="10"/>
        <v>0.17146393140729888</v>
      </c>
      <c r="K31" s="401">
        <f t="shared" si="10"/>
        <v>-5.2106064729437615E-2</v>
      </c>
      <c r="L31" s="391">
        <f t="shared" si="10"/>
        <v>-8.4124648923364909E-2</v>
      </c>
      <c r="M31" s="390">
        <f t="shared" si="10"/>
        <v>0.28764018691588777</v>
      </c>
      <c r="N31" s="390">
        <f t="shared" si="10"/>
        <v>0.10676256403742751</v>
      </c>
      <c r="O31" s="390">
        <f t="shared" si="10"/>
        <v>0.30345145589616501</v>
      </c>
      <c r="P31" s="392">
        <f t="shared" si="10"/>
        <v>0.25973041103931305</v>
      </c>
      <c r="Q31" s="15"/>
      <c r="R31" s="134"/>
      <c r="S31" s="393">
        <f>(S30-R30)/R30</f>
        <v>1.7161821831738662</v>
      </c>
      <c r="T31" s="394"/>
      <c r="U31" s="393">
        <f>(U30-T30)/T30</f>
        <v>1.3555782155192415</v>
      </c>
    </row>
    <row r="32" spans="1:37" ht="27.75" customHeight="1" x14ac:dyDescent="0.25">
      <c r="A32" s="13" t="s">
        <v>59</v>
      </c>
      <c r="B32" s="24">
        <f>(B28-B30)</f>
        <v>203117.0239999998</v>
      </c>
      <c r="C32" s="175">
        <f t="shared" ref="C32:P32" si="11">(C28-C30)</f>
        <v>204244.86400000018</v>
      </c>
      <c r="D32" s="175">
        <f t="shared" si="11"/>
        <v>198400.41200000027</v>
      </c>
      <c r="E32" s="175">
        <f t="shared" si="11"/>
        <v>227324.11700000009</v>
      </c>
      <c r="F32" s="175">
        <f t="shared" si="11"/>
        <v>264760.33899999998</v>
      </c>
      <c r="G32" s="175">
        <f t="shared" si="11"/>
        <v>296419.00400000002</v>
      </c>
      <c r="H32" s="175">
        <f t="shared" si="11"/>
        <v>312165.44199999998</v>
      </c>
      <c r="I32" s="175">
        <f t="shared" si="11"/>
        <v>318321.61400000006</v>
      </c>
      <c r="J32" s="175">
        <f t="shared" si="11"/>
        <v>312463.31199999998</v>
      </c>
      <c r="K32" s="137">
        <f t="shared" si="11"/>
        <v>291587.27400000009</v>
      </c>
      <c r="L32" s="395">
        <f t="shared" si="11"/>
        <v>334649.34799999959</v>
      </c>
      <c r="M32" s="175">
        <f t="shared" si="11"/>
        <v>344816.77799999999</v>
      </c>
      <c r="N32" s="175">
        <f t="shared" si="11"/>
        <v>363008.511</v>
      </c>
      <c r="O32" s="175">
        <f t="shared" si="11"/>
        <v>460327.44400000002</v>
      </c>
      <c r="P32" s="175">
        <f t="shared" si="11"/>
        <v>495593.7860000002</v>
      </c>
      <c r="R32" s="135">
        <f>R28-R30</f>
        <v>61302.344999999987</v>
      </c>
      <c r="S32" s="160">
        <f>S28-S30</f>
        <v>72955.665000000008</v>
      </c>
      <c r="T32" s="137">
        <f>T28-T30</f>
        <v>459188.4</v>
      </c>
      <c r="U32" s="160">
        <f>U28-U30</f>
        <v>507247.10600000009</v>
      </c>
    </row>
    <row r="33" spans="1:21" ht="27.75" customHeight="1" thickBot="1" x14ac:dyDescent="0.3">
      <c r="A33" s="131" t="s">
        <v>55</v>
      </c>
      <c r="B33" s="134"/>
      <c r="C33" s="390">
        <f t="shared" ref="C33:P33" si="12">(C32-B32)/B32</f>
        <v>5.5526611102788507E-3</v>
      </c>
      <c r="D33" s="390">
        <f t="shared" si="12"/>
        <v>-2.8614927619427914E-2</v>
      </c>
      <c r="E33" s="390">
        <f t="shared" si="12"/>
        <v>0.14578450068944299</v>
      </c>
      <c r="F33" s="390">
        <f t="shared" si="12"/>
        <v>0.16468213973091064</v>
      </c>
      <c r="G33" s="390">
        <f t="shared" si="12"/>
        <v>0.11957480157177182</v>
      </c>
      <c r="H33" s="390">
        <f t="shared" si="12"/>
        <v>5.3122228290059179E-2</v>
      </c>
      <c r="I33" s="390">
        <f t="shared" si="12"/>
        <v>1.972086327223908E-2</v>
      </c>
      <c r="J33" s="390">
        <f t="shared" si="12"/>
        <v>-1.840372045864307E-2</v>
      </c>
      <c r="K33" s="401">
        <f t="shared" si="12"/>
        <v>-6.6811165337708145E-2</v>
      </c>
      <c r="L33" s="391">
        <f t="shared" si="12"/>
        <v>0.14768159600819714</v>
      </c>
      <c r="M33" s="390">
        <f t="shared" si="12"/>
        <v>3.038233918806384E-2</v>
      </c>
      <c r="N33" s="390">
        <f t="shared" si="12"/>
        <v>5.2757679326149283E-2</v>
      </c>
      <c r="O33" s="390">
        <f t="shared" si="12"/>
        <v>0.26808994844751732</v>
      </c>
      <c r="P33" s="392">
        <f t="shared" si="12"/>
        <v>7.6611426191657117E-2</v>
      </c>
      <c r="Q33" s="15"/>
      <c r="R33" s="134"/>
      <c r="S33" s="393">
        <f>(S32-R32)/R32</f>
        <v>0.19009582749240708</v>
      </c>
      <c r="T33" s="394"/>
      <c r="U33" s="393">
        <f>(U32-T32)/T32</f>
        <v>0.10466010465421179</v>
      </c>
    </row>
    <row r="34" spans="1:21" ht="27.75" hidden="1" customHeight="1" thickBot="1" x14ac:dyDescent="0.3">
      <c r="A34" s="124" t="s">
        <v>62</v>
      </c>
      <c r="B34" s="396">
        <f>(B28/B30)</f>
        <v>353.87571164253228</v>
      </c>
      <c r="C34" s="397">
        <f>(C28/C30)</f>
        <v>276.62107592758815</v>
      </c>
      <c r="D34" s="397">
        <f>(D28/D30)</f>
        <v>143.84910802293385</v>
      </c>
      <c r="E34" s="397">
        <f>(E28/E30)</f>
        <v>253.74073641704362</v>
      </c>
      <c r="F34" s="121">
        <f>(F28/F30)</f>
        <v>227.22340771855227</v>
      </c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1">
        <f>(R28/R30)</f>
        <v>320.64097817868958</v>
      </c>
      <c r="S34" s="398">
        <f>(S28/S30)</f>
        <v>141.05076566018394</v>
      </c>
    </row>
    <row r="36" spans="1:21" x14ac:dyDescent="0.25">
      <c r="A36" s="8" t="s">
        <v>71</v>
      </c>
    </row>
  </sheetData>
  <mergeCells count="54">
    <mergeCell ref="T25:U25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R25:S25"/>
    <mergeCell ref="A25:A26"/>
    <mergeCell ref="B25:B26"/>
    <mergeCell ref="C25:C26"/>
    <mergeCell ref="D25:D26"/>
    <mergeCell ref="E25:E26"/>
    <mergeCell ref="F25:F26"/>
    <mergeCell ref="M14:M15"/>
    <mergeCell ref="N14:N15"/>
    <mergeCell ref="O14:O15"/>
    <mergeCell ref="P14:P15"/>
    <mergeCell ref="F14:F15"/>
    <mergeCell ref="R14:S14"/>
    <mergeCell ref="T14:U14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T3:U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R3:S3"/>
    <mergeCell ref="F3:F4"/>
    <mergeCell ref="A3:A4"/>
    <mergeCell ref="B3:B4"/>
    <mergeCell ref="C3:C4"/>
    <mergeCell ref="D3:D4"/>
    <mergeCell ref="E3:E4"/>
  </mergeCells>
  <conditionalFormatting sqref="R12:S12">
    <cfRule type="cellIs" dxfId="19" priority="66" operator="greaterThan">
      <formula>0</formula>
    </cfRule>
    <cfRule type="cellIs" dxfId="18" priority="67" operator="lessThan">
      <formula>0</formula>
    </cfRule>
  </conditionalFormatting>
  <conditionalFormatting sqref="B12:P12">
    <cfRule type="cellIs" dxfId="17" priority="64" operator="greaterThan">
      <formula>0</formula>
    </cfRule>
    <cfRule type="cellIs" dxfId="16" priority="65" operator="lessThan">
      <formula>0</formula>
    </cfRule>
  </conditionalFormatting>
  <conditionalFormatting sqref="B23:P23">
    <cfRule type="cellIs" dxfId="15" priority="60" operator="greaterThan">
      <formula>0</formula>
    </cfRule>
    <cfRule type="cellIs" dxfId="14" priority="61" operator="lessThan">
      <formula>0</formula>
    </cfRule>
  </conditionalFormatting>
  <conditionalFormatting sqref="R23:S23">
    <cfRule type="cellIs" dxfId="13" priority="62" operator="greaterThan">
      <formula>0</formula>
    </cfRule>
    <cfRule type="cellIs" dxfId="12" priority="63" operator="lessThan">
      <formula>0</formula>
    </cfRule>
  </conditionalFormatting>
  <conditionalFormatting sqref="R34:S34">
    <cfRule type="cellIs" dxfId="11" priority="58" operator="greaterThan">
      <formula>0</formula>
    </cfRule>
    <cfRule type="cellIs" dxfId="10" priority="59" operator="lessThan">
      <formula>0</formula>
    </cfRule>
  </conditionalFormatting>
  <conditionalFormatting sqref="B34:P34">
    <cfRule type="cellIs" dxfId="9" priority="56" operator="greaterThan">
      <formula>0</formula>
    </cfRule>
    <cfRule type="cellIs" dxfId="8" priority="57" operator="lessThan">
      <formula>0</formula>
    </cfRule>
  </conditionalFormatting>
  <conditionalFormatting sqref="T12:U12">
    <cfRule type="cellIs" dxfId="7" priority="39" operator="greaterThan">
      <formula>0</formula>
    </cfRule>
    <cfRule type="cellIs" dxfId="6" priority="40" operator="lessThan">
      <formula>0</formula>
    </cfRule>
  </conditionalFormatting>
  <conditionalFormatting sqref="T23:U23">
    <cfRule type="cellIs" dxfId="5" priority="37" operator="greaterThan">
      <formula>0</formula>
    </cfRule>
    <cfRule type="cellIs" dxfId="4" priority="38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5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</xm:sqref>
        </x14:conditionalFormatting>
        <x14:conditionalFormatting xmlns:xm="http://schemas.microsoft.com/office/excel/2006/main">
          <x14:cfRule type="iconSet" priority="5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5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5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5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S18</xm:sqref>
        </x14:conditionalFormatting>
        <x14:conditionalFormatting xmlns:xm="http://schemas.microsoft.com/office/excel/2006/main">
          <x14:cfRule type="iconSet" priority="4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4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4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4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</xm:sqref>
        </x14:conditionalFormatting>
        <x14:conditionalFormatting xmlns:xm="http://schemas.microsoft.com/office/excel/2006/main">
          <x14:cfRule type="iconSet" priority="4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4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S9</xm:sqref>
        </x14:conditionalFormatting>
        <x14:conditionalFormatting xmlns:xm="http://schemas.microsoft.com/office/excel/2006/main">
          <x14:cfRule type="iconSet" priority="6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S11</xm:sqref>
        </x14:conditionalFormatting>
        <x14:conditionalFormatting xmlns:xm="http://schemas.microsoft.com/office/excel/2006/main">
          <x14:cfRule type="iconSet" priority="7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S20</xm:sqref>
        </x14:conditionalFormatting>
        <x14:conditionalFormatting xmlns:xm="http://schemas.microsoft.com/office/excel/2006/main">
          <x14:cfRule type="iconSet" priority="7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S22</xm:sqref>
        </x14:conditionalFormatting>
        <x14:conditionalFormatting xmlns:xm="http://schemas.microsoft.com/office/excel/2006/main">
          <x14:cfRule type="iconSet" priority="7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S31</xm:sqref>
        </x14:conditionalFormatting>
        <x14:conditionalFormatting xmlns:xm="http://schemas.microsoft.com/office/excel/2006/main">
          <x14:cfRule type="iconSet" priority="7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S33</xm:sqref>
        </x14:conditionalFormatting>
        <x14:conditionalFormatting xmlns:xm="http://schemas.microsoft.com/office/excel/2006/main">
          <x14:cfRule type="iconSet" priority="4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4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4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36" id="{3DAC9655-874A-41C2-9402-FE5371CDC1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35" id="{1B0721A5-9316-4675-BA92-9B550F903B9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T9:U9</xm:sqref>
        </x14:conditionalFormatting>
        <x14:conditionalFormatting xmlns:xm="http://schemas.microsoft.com/office/excel/2006/main">
          <x14:cfRule type="iconSet" priority="34" id="{023B4957-903A-44BC-8CD7-87EDC17052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T11:U11</xm:sqref>
        </x14:conditionalFormatting>
        <x14:conditionalFormatting xmlns:xm="http://schemas.microsoft.com/office/excel/2006/main">
          <x14:cfRule type="iconSet" priority="33" id="{A25AA081-06A8-4C25-B850-B55BA9743C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32" id="{712486B5-17AE-429F-BB63-0CC54EE515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T20:U20</xm:sqref>
        </x14:conditionalFormatting>
        <x14:conditionalFormatting xmlns:xm="http://schemas.microsoft.com/office/excel/2006/main">
          <x14:cfRule type="iconSet" priority="31" id="{D3FB84D4-6EAD-4CAC-A470-1EF9BDE2B3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T22:U22</xm:sqref>
        </x14:conditionalFormatting>
        <x14:conditionalFormatting xmlns:xm="http://schemas.microsoft.com/office/excel/2006/main">
          <x14:cfRule type="iconSet" priority="30" id="{E0F27309-BF37-4D54-81CF-C221475537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29" id="{F9D1EBE9-D8B6-4E84-B47A-98C8D1F1F6C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T31:U31</xm:sqref>
        </x14:conditionalFormatting>
        <x14:conditionalFormatting xmlns:xm="http://schemas.microsoft.com/office/excel/2006/main">
          <x14:cfRule type="iconSet" priority="28" id="{24ABE559-B70E-44C6-83B3-B3C9FB151A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T33:U33</xm:sqref>
        </x14:conditionalFormatting>
        <x14:conditionalFormatting xmlns:xm="http://schemas.microsoft.com/office/excel/2006/main">
          <x14:cfRule type="iconSet" priority="2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N7:P7</xm:sqref>
        </x14:conditionalFormatting>
        <x14:conditionalFormatting xmlns:xm="http://schemas.microsoft.com/office/excel/2006/main">
          <x14:cfRule type="iconSet" priority="2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N9:P9</xm:sqref>
        </x14:conditionalFormatting>
        <x14:conditionalFormatting xmlns:xm="http://schemas.microsoft.com/office/excel/2006/main">
          <x14:cfRule type="iconSet" priority="2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N11:P11</xm:sqref>
        </x14:conditionalFormatting>
        <x14:conditionalFormatting xmlns:xm="http://schemas.microsoft.com/office/excel/2006/main">
          <x14:cfRule type="iconSet" priority="2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2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2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1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1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1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2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1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1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1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1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1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1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6" id="{89893620-2427-4FC6-A505-14C6BDA33F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O18:P18</xm:sqref>
        </x14:conditionalFormatting>
        <x14:conditionalFormatting xmlns:xm="http://schemas.microsoft.com/office/excel/2006/main">
          <x14:cfRule type="iconSet" priority="5" id="{A7C66D07-7845-4247-91BC-4740285945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O20:P20</xm:sqref>
        </x14:conditionalFormatting>
        <x14:conditionalFormatting xmlns:xm="http://schemas.microsoft.com/office/excel/2006/main">
          <x14:cfRule type="iconSet" priority="4" id="{8AC0810F-A4F0-4CAF-9255-94432B942D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O22:P22</xm:sqref>
        </x14:conditionalFormatting>
        <x14:conditionalFormatting xmlns:xm="http://schemas.microsoft.com/office/excel/2006/main">
          <x14:cfRule type="iconSet" priority="3" id="{BC5C2CCD-8EC7-45A8-A05F-43F87FB74F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O29:P29</xm:sqref>
        </x14:conditionalFormatting>
        <x14:conditionalFormatting xmlns:xm="http://schemas.microsoft.com/office/excel/2006/main">
          <x14:cfRule type="iconSet" priority="2" id="{D2147B0A-5C71-46A1-B9B7-EB425C5E84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O31:P31</xm:sqref>
        </x14:conditionalFormatting>
        <x14:conditionalFormatting xmlns:xm="http://schemas.microsoft.com/office/excel/2006/main">
          <x14:cfRule type="iconSet" priority="1" id="{FD483C00-4026-486D-AC63-46F0C57D7F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O33:P33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7ADA-2CC3-4168-82FE-F7CBB171F0B5}">
  <sheetPr>
    <pageSetUpPr fitToPage="1"/>
  </sheetPr>
  <dimension ref="A1:AW68"/>
  <sheetViews>
    <sheetView showGridLines="0" topLeftCell="U1" workbookViewId="0">
      <selection activeCell="AC7" sqref="AC7:AC18"/>
    </sheetView>
  </sheetViews>
  <sheetFormatPr defaultRowHeight="15" x14ac:dyDescent="0.25"/>
  <cols>
    <col min="1" max="1" width="18.7109375" customWidth="1"/>
    <col min="15" max="15" width="9.85546875" customWidth="1"/>
    <col min="16" max="16" width="1.7109375" customWidth="1"/>
    <col min="17" max="17" width="18.7109375" hidden="1" customWidth="1"/>
    <col min="31" max="31" width="10.140625" customWidth="1"/>
    <col min="32" max="32" width="1.7109375" customWidth="1"/>
    <col min="46" max="46" width="9.85546875" customWidth="1"/>
    <col min="49" max="49" width="9.140625" style="119"/>
  </cols>
  <sheetData>
    <row r="1" spans="1:49" ht="15.75" x14ac:dyDescent="0.25">
      <c r="A1" s="5" t="s">
        <v>100</v>
      </c>
    </row>
    <row r="3" spans="1:49" ht="15.75" thickBot="1" x14ac:dyDescent="0.3">
      <c r="O3" s="125" t="s">
        <v>1</v>
      </c>
      <c r="AE3" s="402">
        <v>1000</v>
      </c>
      <c r="AT3" s="402" t="s">
        <v>48</v>
      </c>
    </row>
    <row r="4" spans="1:49" ht="20.100000000000001" customHeight="1" x14ac:dyDescent="0.25">
      <c r="A4" s="434" t="s">
        <v>3</v>
      </c>
      <c r="B4" s="436" t="s">
        <v>73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1"/>
      <c r="O4" s="439" t="s">
        <v>156</v>
      </c>
      <c r="Q4" s="437" t="s">
        <v>3</v>
      </c>
      <c r="R4" s="429" t="s">
        <v>73</v>
      </c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1"/>
      <c r="AE4" s="432" t="s">
        <v>156</v>
      </c>
      <c r="AG4" s="429" t="s">
        <v>73</v>
      </c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1"/>
      <c r="AT4" s="432" t="s">
        <v>156</v>
      </c>
    </row>
    <row r="5" spans="1:49" ht="20.100000000000001" customHeight="1" thickBot="1" x14ac:dyDescent="0.3">
      <c r="A5" s="435"/>
      <c r="B5" s="117">
        <v>2010</v>
      </c>
      <c r="C5" s="153">
        <v>2011</v>
      </c>
      <c r="D5" s="153">
        <v>2012</v>
      </c>
      <c r="E5" s="153">
        <v>2013</v>
      </c>
      <c r="F5" s="153">
        <v>2014</v>
      </c>
      <c r="G5" s="153">
        <v>2015</v>
      </c>
      <c r="H5" s="153">
        <v>2016</v>
      </c>
      <c r="I5" s="153">
        <v>2017</v>
      </c>
      <c r="J5" s="153">
        <v>2018</v>
      </c>
      <c r="K5" s="153">
        <v>2019</v>
      </c>
      <c r="L5" s="153">
        <v>2020</v>
      </c>
      <c r="M5" s="153">
        <v>2021</v>
      </c>
      <c r="N5" s="151">
        <v>2022</v>
      </c>
      <c r="O5" s="440"/>
      <c r="Q5" s="438"/>
      <c r="R5" s="30">
        <v>2010</v>
      </c>
      <c r="S5" s="153">
        <v>2011</v>
      </c>
      <c r="T5" s="153">
        <v>2012</v>
      </c>
      <c r="U5" s="153">
        <v>2013</v>
      </c>
      <c r="V5" s="153">
        <v>2014</v>
      </c>
      <c r="W5" s="153">
        <v>2015</v>
      </c>
      <c r="X5" s="153">
        <v>2016</v>
      </c>
      <c r="Y5" s="153">
        <v>2017</v>
      </c>
      <c r="Z5" s="153">
        <v>2018</v>
      </c>
      <c r="AA5" s="153">
        <v>2019</v>
      </c>
      <c r="AB5" s="153">
        <v>2020</v>
      </c>
      <c r="AC5" s="153">
        <v>2021</v>
      </c>
      <c r="AD5" s="151">
        <v>2022</v>
      </c>
      <c r="AE5" s="433"/>
      <c r="AG5" s="30">
        <v>2010</v>
      </c>
      <c r="AH5" s="153">
        <v>2011</v>
      </c>
      <c r="AI5" s="153">
        <v>2012</v>
      </c>
      <c r="AJ5" s="153">
        <v>2013</v>
      </c>
      <c r="AK5" s="153">
        <v>2014</v>
      </c>
      <c r="AL5" s="153">
        <v>2015</v>
      </c>
      <c r="AM5" s="153">
        <v>2016</v>
      </c>
      <c r="AN5" s="153">
        <v>2017</v>
      </c>
      <c r="AO5" s="204">
        <v>2018</v>
      </c>
      <c r="AP5" s="153">
        <v>2019</v>
      </c>
      <c r="AQ5" s="204">
        <v>2020</v>
      </c>
      <c r="AR5" s="153">
        <v>2021</v>
      </c>
      <c r="AS5" s="151">
        <v>2022</v>
      </c>
      <c r="AT5" s="433"/>
      <c r="AW5" s="403"/>
    </row>
    <row r="6" spans="1:49" ht="3" customHeight="1" thickBot="1" x14ac:dyDescent="0.3">
      <c r="A6" s="404"/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5"/>
      <c r="Q6" s="404"/>
      <c r="R6" s="406">
        <v>2010</v>
      </c>
      <c r="S6" s="406">
        <v>2011</v>
      </c>
      <c r="T6" s="406">
        <v>2012</v>
      </c>
      <c r="U6" s="406"/>
      <c r="V6" s="406"/>
      <c r="W6" s="406"/>
      <c r="X6" s="406"/>
      <c r="Y6" s="406"/>
      <c r="Z6" s="403"/>
      <c r="AA6" s="403"/>
      <c r="AB6" s="403"/>
      <c r="AC6" s="403"/>
      <c r="AD6" s="406"/>
      <c r="AE6" s="407"/>
      <c r="AG6" s="406"/>
      <c r="AH6" s="406"/>
      <c r="AI6" s="406"/>
      <c r="AJ6" s="406"/>
      <c r="AK6" s="406"/>
      <c r="AL6" s="406"/>
      <c r="AM6" s="406"/>
      <c r="AN6" s="406"/>
      <c r="AO6" s="403"/>
      <c r="AP6" s="403"/>
      <c r="AQ6" s="403"/>
      <c r="AR6" s="403"/>
      <c r="AS6" s="406"/>
      <c r="AT6" s="405"/>
    </row>
    <row r="7" spans="1:49" ht="20.100000000000001" customHeight="1" x14ac:dyDescent="0.25">
      <c r="A7" s="138" t="s">
        <v>74</v>
      </c>
      <c r="B7" s="133">
        <v>162618.44999999995</v>
      </c>
      <c r="C7" s="174">
        <v>156534.06999999998</v>
      </c>
      <c r="D7" s="174">
        <v>239190.1999999999</v>
      </c>
      <c r="E7" s="174">
        <v>213768.74999999997</v>
      </c>
      <c r="F7" s="174">
        <v>196345.2</v>
      </c>
      <c r="G7" s="174">
        <v>183217.2099999999</v>
      </c>
      <c r="H7" s="174">
        <v>164354.55999999982</v>
      </c>
      <c r="I7" s="174">
        <v>192935.97999999986</v>
      </c>
      <c r="J7" s="174">
        <v>211445.75</v>
      </c>
      <c r="K7" s="174">
        <v>219278.33000000005</v>
      </c>
      <c r="L7" s="174">
        <v>238978.52999999991</v>
      </c>
      <c r="M7" s="174">
        <v>227112.63999999996</v>
      </c>
      <c r="N7" s="130">
        <v>232661.36999999953</v>
      </c>
      <c r="O7" s="408">
        <f>IF(N7="","",(N7-M7)/M7)</f>
        <v>2.4431621243095825E-2</v>
      </c>
      <c r="Q7" s="127" t="s">
        <v>74</v>
      </c>
      <c r="R7" s="133">
        <v>37448.925000000003</v>
      </c>
      <c r="S7" s="174">
        <v>38839.965999999986</v>
      </c>
      <c r="T7" s="174">
        <v>43280.928999999975</v>
      </c>
      <c r="U7" s="174">
        <v>45616.113000000012</v>
      </c>
      <c r="V7" s="174">
        <v>47446.346999999972</v>
      </c>
      <c r="W7" s="174">
        <v>44866.651000000042</v>
      </c>
      <c r="X7" s="174">
        <v>44731.008000000016</v>
      </c>
      <c r="Y7" s="174">
        <v>48635.341000000037</v>
      </c>
      <c r="Z7" s="174">
        <v>54050.858</v>
      </c>
      <c r="AA7" s="174">
        <v>57478.924000000043</v>
      </c>
      <c r="AB7" s="174">
        <v>63485.803999999982</v>
      </c>
      <c r="AC7" s="174">
        <v>59798.457000000039</v>
      </c>
      <c r="AD7" s="130">
        <v>64421.185999999994</v>
      </c>
      <c r="AE7" s="408">
        <f>IF(AD7="","",(AD7-AC7)/AC7)</f>
        <v>7.7305155214957344E-2</v>
      </c>
      <c r="AG7" s="142">
        <f t="shared" ref="AG7:AS22" si="0">(R7/B7)*10</f>
        <v>2.3028706152346192</v>
      </c>
      <c r="AH7" s="177">
        <f t="shared" si="0"/>
        <v>2.4812467982209876</v>
      </c>
      <c r="AI7" s="177">
        <f t="shared" si="0"/>
        <v>1.8094775204000828</v>
      </c>
      <c r="AJ7" s="177">
        <f t="shared" si="0"/>
        <v>2.1338999736865198</v>
      </c>
      <c r="AK7" s="177">
        <f t="shared" si="0"/>
        <v>2.4164760330275441</v>
      </c>
      <c r="AL7" s="177">
        <f t="shared" si="0"/>
        <v>2.4488229571883595</v>
      </c>
      <c r="AM7" s="177">
        <f t="shared" si="0"/>
        <v>2.7216164857245251</v>
      </c>
      <c r="AN7" s="177">
        <f t="shared" si="0"/>
        <v>2.5208020297717444</v>
      </c>
      <c r="AO7" s="177">
        <f t="shared" si="0"/>
        <v>2.5562518045408811</v>
      </c>
      <c r="AP7" s="177">
        <f t="shared" si="0"/>
        <v>2.6212769861937577</v>
      </c>
      <c r="AQ7" s="177">
        <f t="shared" si="0"/>
        <v>2.6565484355435616</v>
      </c>
      <c r="AR7" s="177">
        <f t="shared" si="0"/>
        <v>2.6329867417330908</v>
      </c>
      <c r="AS7" s="177">
        <f t="shared" si="0"/>
        <v>2.7688819162373246</v>
      </c>
      <c r="AT7" s="408">
        <f>IF(AS7="","",(AS7-AR7)/AR7)</f>
        <v>5.1612555562959114E-2</v>
      </c>
      <c r="AW7"/>
    </row>
    <row r="8" spans="1:49" ht="20.100000000000001" customHeight="1" x14ac:dyDescent="0.25">
      <c r="A8" s="139" t="s">
        <v>75</v>
      </c>
      <c r="B8" s="135">
        <v>161664.07999999981</v>
      </c>
      <c r="C8" s="175">
        <v>214997.14</v>
      </c>
      <c r="D8" s="175">
        <v>230196.23999999993</v>
      </c>
      <c r="E8" s="175">
        <v>260171.31000000006</v>
      </c>
      <c r="F8" s="175">
        <v>219768.14999999994</v>
      </c>
      <c r="G8" s="175">
        <v>191622.89999999979</v>
      </c>
      <c r="H8" s="175">
        <v>187100.07000000012</v>
      </c>
      <c r="I8" s="175">
        <v>187560.18000000008</v>
      </c>
      <c r="J8" s="175">
        <v>245913.44</v>
      </c>
      <c r="K8" s="175">
        <v>226330.75999999989</v>
      </c>
      <c r="L8" s="175">
        <v>217081.86999999988</v>
      </c>
      <c r="M8" s="175">
        <v>232262.33999999991</v>
      </c>
      <c r="N8" s="137">
        <v>247797.15999999989</v>
      </c>
      <c r="O8" s="337">
        <f t="shared" ref="O8:O23" si="1">IF(N8="","",(N8-M8)/M8)</f>
        <v>6.6884799317874707E-2</v>
      </c>
      <c r="Q8" s="127" t="s">
        <v>75</v>
      </c>
      <c r="R8" s="135">
        <v>39208.55799999999</v>
      </c>
      <c r="S8" s="175">
        <v>43534.874999999993</v>
      </c>
      <c r="T8" s="175">
        <v>46936.957999999977</v>
      </c>
      <c r="U8" s="175">
        <v>51921.968000000052</v>
      </c>
      <c r="V8" s="175">
        <v>51933.389000000017</v>
      </c>
      <c r="W8" s="175">
        <v>46937.144999999968</v>
      </c>
      <c r="X8" s="175">
        <v>48461.340000000011</v>
      </c>
      <c r="Y8" s="175">
        <v>48751.319999999949</v>
      </c>
      <c r="Z8" s="175">
        <v>57358.343000000001</v>
      </c>
      <c r="AA8" s="175">
        <v>60378.147999999928</v>
      </c>
      <c r="AB8" s="175">
        <v>54982.760999999962</v>
      </c>
      <c r="AC8" s="175">
        <v>61210.273000000037</v>
      </c>
      <c r="AD8" s="137">
        <v>69042.67899999996</v>
      </c>
      <c r="AE8" s="337">
        <f t="shared" ref="AE8:AE23" si="2">IF(AD8="","",(AD8-AC8)/AC8)</f>
        <v>0.12795901106338667</v>
      </c>
      <c r="AG8" s="143">
        <f t="shared" si="0"/>
        <v>2.425310433832923</v>
      </c>
      <c r="AH8" s="178">
        <f t="shared" si="0"/>
        <v>2.0249048429202356</v>
      </c>
      <c r="AI8" s="178">
        <f t="shared" si="0"/>
        <v>2.0389975961379729</v>
      </c>
      <c r="AJ8" s="178">
        <f t="shared" si="0"/>
        <v>1.9956838438488873</v>
      </c>
      <c r="AK8" s="178">
        <f t="shared" si="0"/>
        <v>2.3630989749879605</v>
      </c>
      <c r="AL8" s="178">
        <f t="shared" si="0"/>
        <v>2.4494538492006965</v>
      </c>
      <c r="AM8" s="178">
        <f t="shared" si="0"/>
        <v>2.5901294424956642</v>
      </c>
      <c r="AN8" s="178">
        <f t="shared" si="0"/>
        <v>2.5992361491655602</v>
      </c>
      <c r="AO8" s="178">
        <f t="shared" si="0"/>
        <v>2.332460682100173</v>
      </c>
      <c r="AP8" s="178">
        <f t="shared" si="0"/>
        <v>2.6676951908790461</v>
      </c>
      <c r="AQ8" s="178">
        <f t="shared" si="0"/>
        <v>2.5328122058281508</v>
      </c>
      <c r="AR8" s="178">
        <f t="shared" si="0"/>
        <v>2.6353937965147538</v>
      </c>
      <c r="AS8" s="178">
        <f t="shared" ref="AS8" si="3">(AD8/N8)*10</f>
        <v>2.7862578812444823</v>
      </c>
      <c r="AT8" s="337">
        <f>IF(AS8="","",(AS8-AR8)/AR8)</f>
        <v>5.7245366870500587E-2</v>
      </c>
      <c r="AW8"/>
    </row>
    <row r="9" spans="1:49" ht="20.100000000000001" customHeight="1" x14ac:dyDescent="0.25">
      <c r="A9" s="139" t="s">
        <v>76</v>
      </c>
      <c r="B9" s="135">
        <v>247651.7600000001</v>
      </c>
      <c r="C9" s="175">
        <v>229392.75000000003</v>
      </c>
      <c r="D9" s="175">
        <v>306569.51000000007</v>
      </c>
      <c r="E9" s="175">
        <v>231638.53999999992</v>
      </c>
      <c r="F9" s="175">
        <v>216803.50000000012</v>
      </c>
      <c r="G9" s="175">
        <v>258485.74000000011</v>
      </c>
      <c r="H9" s="175">
        <v>249519.08999999994</v>
      </c>
      <c r="I9" s="175">
        <v>240693.52999999991</v>
      </c>
      <c r="J9" s="175">
        <v>242853</v>
      </c>
      <c r="K9" s="175">
        <v>231554.96000000011</v>
      </c>
      <c r="L9" s="175">
        <v>255533.76999999979</v>
      </c>
      <c r="M9" s="175">
        <v>311526.70000000054</v>
      </c>
      <c r="N9" s="137"/>
      <c r="O9" s="337" t="str">
        <f t="shared" si="1"/>
        <v/>
      </c>
      <c r="Q9" s="127" t="s">
        <v>76</v>
      </c>
      <c r="R9" s="135">
        <v>51168.47700000005</v>
      </c>
      <c r="S9" s="175">
        <v>49454.935999999994</v>
      </c>
      <c r="T9" s="175">
        <v>57419.120999999985</v>
      </c>
      <c r="U9" s="175">
        <v>50259.945</v>
      </c>
      <c r="V9" s="175">
        <v>50881.621999999916</v>
      </c>
      <c r="W9" s="175">
        <v>62257.105999999985</v>
      </c>
      <c r="X9" s="175">
        <v>56423.886000000035</v>
      </c>
      <c r="Y9" s="175">
        <v>66075.244999999908</v>
      </c>
      <c r="Z9" s="175">
        <v>64577.565999999999</v>
      </c>
      <c r="AA9" s="175">
        <v>61804.521999999954</v>
      </c>
      <c r="AB9" s="175">
        <v>66953.59299999995</v>
      </c>
      <c r="AC9" s="175">
        <v>86739.841999999859</v>
      </c>
      <c r="AD9" s="137"/>
      <c r="AE9" s="337" t="str">
        <f t="shared" si="2"/>
        <v/>
      </c>
      <c r="AG9" s="143">
        <f t="shared" si="0"/>
        <v>2.0661463096406028</v>
      </c>
      <c r="AH9" s="178">
        <f t="shared" si="0"/>
        <v>2.1559066709824086</v>
      </c>
      <c r="AI9" s="178">
        <f t="shared" si="0"/>
        <v>1.8729560222737081</v>
      </c>
      <c r="AJ9" s="178">
        <f t="shared" si="0"/>
        <v>2.1697574591861963</v>
      </c>
      <c r="AK9" s="178">
        <f t="shared" si="0"/>
        <v>2.3469003959806871</v>
      </c>
      <c r="AL9" s="178">
        <f t="shared" si="0"/>
        <v>2.4085315499415931</v>
      </c>
      <c r="AM9" s="178">
        <f t="shared" si="0"/>
        <v>2.2613053774763308</v>
      </c>
      <c r="AN9" s="178">
        <f t="shared" si="0"/>
        <v>2.7452023741560456</v>
      </c>
      <c r="AO9" s="178">
        <f t="shared" si="0"/>
        <v>2.6591216085450871</v>
      </c>
      <c r="AP9" s="178">
        <f t="shared" si="0"/>
        <v>2.6691081028883996</v>
      </c>
      <c r="AQ9" s="178">
        <f t="shared" si="0"/>
        <v>2.6201465661466194</v>
      </c>
      <c r="AR9" s="178">
        <f t="shared" si="0"/>
        <v>2.7843469596666903</v>
      </c>
      <c r="AS9" s="178"/>
      <c r="AT9" s="337"/>
      <c r="AW9"/>
    </row>
    <row r="10" spans="1:49" ht="20.100000000000001" customHeight="1" x14ac:dyDescent="0.25">
      <c r="A10" s="139" t="s">
        <v>77</v>
      </c>
      <c r="B10" s="135">
        <v>215335.86</v>
      </c>
      <c r="C10" s="175">
        <v>234500.52</v>
      </c>
      <c r="D10" s="175">
        <v>245047.83999999971</v>
      </c>
      <c r="E10" s="175">
        <v>295201.40999999992</v>
      </c>
      <c r="F10" s="175">
        <v>217619.5400000001</v>
      </c>
      <c r="G10" s="175">
        <v>264598.62000000005</v>
      </c>
      <c r="H10" s="175">
        <v>251369.34000000005</v>
      </c>
      <c r="I10" s="175">
        <v>225265.57000000021</v>
      </c>
      <c r="J10" s="175">
        <v>280278.36</v>
      </c>
      <c r="K10" s="175">
        <v>242604.24999999974</v>
      </c>
      <c r="L10" s="175">
        <v>221930.11999999973</v>
      </c>
      <c r="M10" s="175">
        <v>287139.19999999966</v>
      </c>
      <c r="N10" s="137"/>
      <c r="O10" s="337" t="str">
        <f t="shared" si="1"/>
        <v/>
      </c>
      <c r="Q10" s="127" t="s">
        <v>77</v>
      </c>
      <c r="R10" s="135">
        <v>46025.074999999961</v>
      </c>
      <c r="S10" s="175">
        <v>44904.889000000003</v>
      </c>
      <c r="T10" s="175">
        <v>48943.746000000036</v>
      </c>
      <c r="U10" s="175">
        <v>56740.441000000035</v>
      </c>
      <c r="V10" s="175">
        <v>53780.95900000001</v>
      </c>
      <c r="W10" s="175">
        <v>62171.204999999944</v>
      </c>
      <c r="X10" s="175">
        <v>54315.156000000032</v>
      </c>
      <c r="Y10" s="175">
        <v>53392.404000000024</v>
      </c>
      <c r="Z10" s="175">
        <v>64781.760000000002</v>
      </c>
      <c r="AA10" s="175">
        <v>61456.496999999916</v>
      </c>
      <c r="AB10" s="175">
        <v>59545.284999999967</v>
      </c>
      <c r="AC10" s="175">
        <v>77211.850000000079</v>
      </c>
      <c r="AD10" s="137"/>
      <c r="AE10" s="337" t="str">
        <f t="shared" si="2"/>
        <v/>
      </c>
      <c r="AG10" s="143">
        <f t="shared" si="0"/>
        <v>2.1373623046342565</v>
      </c>
      <c r="AH10" s="178">
        <f t="shared" si="0"/>
        <v>1.914916393362369</v>
      </c>
      <c r="AI10" s="178">
        <f t="shared" si="0"/>
        <v>1.9973139122548518</v>
      </c>
      <c r="AJ10" s="178">
        <f t="shared" si="0"/>
        <v>1.9220924791653282</v>
      </c>
      <c r="AK10" s="178">
        <f t="shared" si="0"/>
        <v>2.4713295046942929</v>
      </c>
      <c r="AL10" s="178">
        <f t="shared" si="0"/>
        <v>2.3496420729631899</v>
      </c>
      <c r="AM10" s="178">
        <f t="shared" si="0"/>
        <v>2.160770919794754</v>
      </c>
      <c r="AN10" s="178">
        <f t="shared" si="0"/>
        <v>2.3701981621070618</v>
      </c>
      <c r="AO10" s="178">
        <f t="shared" si="0"/>
        <v>2.3113364870552262</v>
      </c>
      <c r="AP10" s="178">
        <f t="shared" si="0"/>
        <v>2.5331995214428424</v>
      </c>
      <c r="AQ10" s="178">
        <f t="shared" si="0"/>
        <v>2.6830646061021386</v>
      </c>
      <c r="AR10" s="178">
        <f t="shared" si="0"/>
        <v>2.6890041485105542</v>
      </c>
      <c r="AS10" s="178"/>
      <c r="AT10" s="337"/>
      <c r="AW10"/>
    </row>
    <row r="11" spans="1:49" ht="20.100000000000001" customHeight="1" x14ac:dyDescent="0.25">
      <c r="A11" s="139" t="s">
        <v>78</v>
      </c>
      <c r="B11" s="135">
        <v>222013.68</v>
      </c>
      <c r="C11" s="175">
        <v>263893.25999999989</v>
      </c>
      <c r="D11" s="175">
        <v>299190.6300000003</v>
      </c>
      <c r="E11" s="175">
        <v>256106.34999999966</v>
      </c>
      <c r="F11" s="175">
        <v>230811.05</v>
      </c>
      <c r="G11" s="175">
        <v>216672.04999999973</v>
      </c>
      <c r="H11" s="175">
        <v>236802.16999999972</v>
      </c>
      <c r="I11" s="175">
        <v>260243.39000000019</v>
      </c>
      <c r="J11" s="175">
        <v>262127.07</v>
      </c>
      <c r="K11" s="175">
        <v>281547.48000000021</v>
      </c>
      <c r="L11" s="175">
        <v>229388.94999999992</v>
      </c>
      <c r="M11" s="175">
        <v>289737.4499999996</v>
      </c>
      <c r="N11" s="137"/>
      <c r="O11" s="337" t="str">
        <f t="shared" si="1"/>
        <v/>
      </c>
      <c r="Q11" s="127" t="s">
        <v>78</v>
      </c>
      <c r="R11" s="135">
        <v>47205.19600000004</v>
      </c>
      <c r="S11" s="175">
        <v>52842.769000000008</v>
      </c>
      <c r="T11" s="175">
        <v>54431.923000000046</v>
      </c>
      <c r="U11" s="175">
        <v>55981.48</v>
      </c>
      <c r="V11" s="175">
        <v>55053.410000000054</v>
      </c>
      <c r="W11" s="175">
        <v>55267.650999999962</v>
      </c>
      <c r="X11" s="175">
        <v>56035.015999999938</v>
      </c>
      <c r="Y11" s="175">
        <v>66317.002000000022</v>
      </c>
      <c r="Z11" s="175">
        <v>64324.446000000004</v>
      </c>
      <c r="AA11" s="175">
        <v>68453.83000000006</v>
      </c>
      <c r="AB11" s="175">
        <v>58256.008000000045</v>
      </c>
      <c r="AC11" s="175">
        <v>77243.608000000022</v>
      </c>
      <c r="AD11" s="137"/>
      <c r="AE11" s="337" t="str">
        <f t="shared" si="2"/>
        <v/>
      </c>
      <c r="AG11" s="143">
        <f t="shared" si="0"/>
        <v>2.1262291584914967</v>
      </c>
      <c r="AH11" s="178">
        <f t="shared" si="0"/>
        <v>2.002429656596763</v>
      </c>
      <c r="AI11" s="178">
        <f t="shared" si="0"/>
        <v>1.8193057382846511</v>
      </c>
      <c r="AJ11" s="178">
        <f t="shared" si="0"/>
        <v>2.185868487837185</v>
      </c>
      <c r="AK11" s="178">
        <f t="shared" si="0"/>
        <v>2.3852155258597914</v>
      </c>
      <c r="AL11" s="178">
        <f t="shared" si="0"/>
        <v>2.5507512851796084</v>
      </c>
      <c r="AM11" s="178">
        <f t="shared" si="0"/>
        <v>2.366321896458973</v>
      </c>
      <c r="AN11" s="178">
        <f t="shared" si="0"/>
        <v>2.5482684497769559</v>
      </c>
      <c r="AO11" s="178">
        <f t="shared" si="0"/>
        <v>2.4539413651554569</v>
      </c>
      <c r="AP11" s="178">
        <f t="shared" si="0"/>
        <v>2.4313423085868151</v>
      </c>
      <c r="AQ11" s="178">
        <f t="shared" si="0"/>
        <v>2.5396170129380713</v>
      </c>
      <c r="AR11" s="178">
        <f t="shared" si="0"/>
        <v>2.6659863265863675</v>
      </c>
      <c r="AS11" s="178"/>
      <c r="AT11" s="337"/>
      <c r="AW11"/>
    </row>
    <row r="12" spans="1:49" ht="20.100000000000001" customHeight="1" x14ac:dyDescent="0.25">
      <c r="A12" s="139" t="s">
        <v>79</v>
      </c>
      <c r="B12" s="135">
        <v>215680.73000000007</v>
      </c>
      <c r="C12" s="175">
        <v>298357.37000000005</v>
      </c>
      <c r="D12" s="175">
        <v>243274.90999999974</v>
      </c>
      <c r="E12" s="175">
        <v>242334.35000000021</v>
      </c>
      <c r="F12" s="175">
        <v>229301.40999999997</v>
      </c>
      <c r="G12" s="175">
        <v>227631.27999999985</v>
      </c>
      <c r="H12" s="175">
        <v>210795.03999999986</v>
      </c>
      <c r="I12" s="175">
        <v>279141.12000000017</v>
      </c>
      <c r="J12" s="175">
        <v>254074.62</v>
      </c>
      <c r="K12" s="175">
        <v>214797.02000000022</v>
      </c>
      <c r="L12" s="175">
        <v>270265.60999999958</v>
      </c>
      <c r="M12" s="175">
        <v>280981.16999999975</v>
      </c>
      <c r="N12" s="137"/>
      <c r="O12" s="337" t="str">
        <f t="shared" si="1"/>
        <v/>
      </c>
      <c r="Q12" s="127" t="s">
        <v>79</v>
      </c>
      <c r="R12" s="135">
        <v>45837.497000000039</v>
      </c>
      <c r="S12" s="175">
        <v>51105.701000000001</v>
      </c>
      <c r="T12" s="175">
        <v>50899.00499999999</v>
      </c>
      <c r="U12" s="175">
        <v>50438.382000000049</v>
      </c>
      <c r="V12" s="175">
        <v>52151.921999999926</v>
      </c>
      <c r="W12" s="175">
        <v>56091.163000000008</v>
      </c>
      <c r="X12" s="175">
        <v>52714.073000000055</v>
      </c>
      <c r="Y12" s="175">
        <v>64528.730000000025</v>
      </c>
      <c r="Z12" s="175">
        <v>62742.375</v>
      </c>
      <c r="AA12" s="175">
        <v>55571.388000000043</v>
      </c>
      <c r="AB12" s="175">
        <v>66351.210999999865</v>
      </c>
      <c r="AC12" s="175">
        <v>74566.506000000139</v>
      </c>
      <c r="AD12" s="137"/>
      <c r="AE12" s="337" t="str">
        <f t="shared" si="2"/>
        <v/>
      </c>
      <c r="AG12" s="143">
        <f t="shared" si="0"/>
        <v>2.1252476751168277</v>
      </c>
      <c r="AH12" s="178">
        <f t="shared" si="0"/>
        <v>1.7129022487361378</v>
      </c>
      <c r="AI12" s="178">
        <f t="shared" si="0"/>
        <v>2.0922422702776888</v>
      </c>
      <c r="AJ12" s="178">
        <f t="shared" si="0"/>
        <v>2.0813550369561726</v>
      </c>
      <c r="AK12" s="178">
        <f t="shared" si="0"/>
        <v>2.2743829617096525</v>
      </c>
      <c r="AL12" s="178">
        <f t="shared" si="0"/>
        <v>2.4641236916121563</v>
      </c>
      <c r="AM12" s="178">
        <f t="shared" si="0"/>
        <v>2.5007264402426213</v>
      </c>
      <c r="AN12" s="178">
        <f t="shared" si="0"/>
        <v>2.3116884391665402</v>
      </c>
      <c r="AO12" s="178">
        <f t="shared" si="0"/>
        <v>2.469446771188716</v>
      </c>
      <c r="AP12" s="178">
        <f t="shared" si="0"/>
        <v>2.5871582389737058</v>
      </c>
      <c r="AQ12" s="178">
        <f t="shared" si="0"/>
        <v>2.4550371392053902</v>
      </c>
      <c r="AR12" s="178">
        <f t="shared" si="0"/>
        <v>2.6537901454392907</v>
      </c>
      <c r="AS12" s="178"/>
      <c r="AT12" s="337"/>
      <c r="AW12"/>
    </row>
    <row r="13" spans="1:49" ht="20.100000000000001" customHeight="1" x14ac:dyDescent="0.25">
      <c r="A13" s="139" t="s">
        <v>80</v>
      </c>
      <c r="B13" s="135">
        <v>248639.30000000008</v>
      </c>
      <c r="C13" s="175">
        <v>301296.24000000011</v>
      </c>
      <c r="D13" s="175">
        <v>302219.03000000003</v>
      </c>
      <c r="E13" s="175">
        <v>271364.13999999984</v>
      </c>
      <c r="F13" s="175">
        <v>280219.00999999989</v>
      </c>
      <c r="G13" s="175">
        <v>268822.42000000004</v>
      </c>
      <c r="H13" s="175">
        <v>250739.99</v>
      </c>
      <c r="I13" s="175">
        <v>253691.20000000013</v>
      </c>
      <c r="J13" s="175">
        <v>257419.71</v>
      </c>
      <c r="K13" s="175">
        <v>275641.55999999971</v>
      </c>
      <c r="L13" s="175">
        <v>333531.0900000002</v>
      </c>
      <c r="M13" s="175">
        <v>287187.74000000022</v>
      </c>
      <c r="N13" s="137"/>
      <c r="O13" s="337" t="str">
        <f t="shared" si="1"/>
        <v/>
      </c>
      <c r="Q13" s="127" t="s">
        <v>80</v>
      </c>
      <c r="R13" s="135">
        <v>54364.509000000027</v>
      </c>
      <c r="S13" s="175">
        <v>59788.318999999996</v>
      </c>
      <c r="T13" s="175">
        <v>62714.63899999993</v>
      </c>
      <c r="U13" s="175">
        <v>65018.055000000037</v>
      </c>
      <c r="V13" s="175">
        <v>69122.01800000004</v>
      </c>
      <c r="W13" s="175">
        <v>69013.110000000117</v>
      </c>
      <c r="X13" s="175">
        <v>62444.103999999985</v>
      </c>
      <c r="Y13" s="175">
        <v>64721.649999999972</v>
      </c>
      <c r="Z13" s="175">
        <v>68976.123999999996</v>
      </c>
      <c r="AA13" s="175">
        <v>78608.732000000018</v>
      </c>
      <c r="AB13" s="175">
        <v>87158.587</v>
      </c>
      <c r="AC13" s="175">
        <v>82701.739000000161</v>
      </c>
      <c r="AD13" s="137"/>
      <c r="AE13" s="337" t="str">
        <f t="shared" si="2"/>
        <v/>
      </c>
      <c r="AG13" s="143">
        <f t="shared" si="0"/>
        <v>2.1864809384518056</v>
      </c>
      <c r="AH13" s="178">
        <f t="shared" si="0"/>
        <v>1.9843699011975713</v>
      </c>
      <c r="AI13" s="178">
        <f t="shared" si="0"/>
        <v>2.0751386502696381</v>
      </c>
      <c r="AJ13" s="178">
        <f t="shared" si="0"/>
        <v>2.3959707793373171</v>
      </c>
      <c r="AK13" s="178">
        <f t="shared" si="0"/>
        <v>2.4667140890976693</v>
      </c>
      <c r="AL13" s="178">
        <f t="shared" si="0"/>
        <v>2.5672378814237335</v>
      </c>
      <c r="AM13" s="178">
        <f t="shared" si="0"/>
        <v>2.490392697231901</v>
      </c>
      <c r="AN13" s="178">
        <f t="shared" si="0"/>
        <v>2.5511980707253517</v>
      </c>
      <c r="AO13" s="178">
        <f t="shared" si="0"/>
        <v>2.6795199171034727</v>
      </c>
      <c r="AP13" s="178">
        <f t="shared" si="0"/>
        <v>2.8518461439559442</v>
      </c>
      <c r="AQ13" s="178">
        <f t="shared" si="0"/>
        <v>2.6132072725214295</v>
      </c>
      <c r="AR13" s="178">
        <f t="shared" si="0"/>
        <v>2.8797099416569836</v>
      </c>
      <c r="AS13" s="178"/>
      <c r="AT13" s="337"/>
      <c r="AW13"/>
    </row>
    <row r="14" spans="1:49" ht="20.100000000000001" customHeight="1" x14ac:dyDescent="0.25">
      <c r="A14" s="139" t="s">
        <v>81</v>
      </c>
      <c r="B14" s="135">
        <v>188089.6999999999</v>
      </c>
      <c r="C14" s="175">
        <v>220263.89</v>
      </c>
      <c r="D14" s="175">
        <v>238438.41000000006</v>
      </c>
      <c r="E14" s="175">
        <v>192903.74999999985</v>
      </c>
      <c r="F14" s="175">
        <v>168311.4199999999</v>
      </c>
      <c r="G14" s="175">
        <v>186814.79000000024</v>
      </c>
      <c r="H14" s="175">
        <v>210170.4499999999</v>
      </c>
      <c r="I14" s="175">
        <v>215685.8899999999</v>
      </c>
      <c r="J14" s="175">
        <v>216097.52</v>
      </c>
      <c r="K14" s="175">
        <v>196206.75000000006</v>
      </c>
      <c r="L14" s="175">
        <v>214684.44000000015</v>
      </c>
      <c r="M14" s="175">
        <v>235940.3999999997</v>
      </c>
      <c r="N14" s="137"/>
      <c r="O14" s="337" t="str">
        <f t="shared" si="1"/>
        <v/>
      </c>
      <c r="Q14" s="127" t="s">
        <v>81</v>
      </c>
      <c r="R14" s="135">
        <v>39184.329000000012</v>
      </c>
      <c r="S14" s="175">
        <v>43186.20999999997</v>
      </c>
      <c r="T14" s="175">
        <v>48896.256000000016</v>
      </c>
      <c r="U14" s="175">
        <v>49231.409</v>
      </c>
      <c r="V14" s="175">
        <v>41790.908999999992</v>
      </c>
      <c r="W14" s="175">
        <v>45062.92500000001</v>
      </c>
      <c r="X14" s="175">
        <v>49976.91399999999</v>
      </c>
      <c r="Y14" s="175">
        <v>51045.44799999996</v>
      </c>
      <c r="Z14" s="175">
        <v>55934.430999999997</v>
      </c>
      <c r="AA14" s="175">
        <v>52837.047999999988</v>
      </c>
      <c r="AB14" s="175">
        <v>57801.853999999985</v>
      </c>
      <c r="AC14" s="175">
        <v>61137.436999999954</v>
      </c>
      <c r="AD14" s="137"/>
      <c r="AE14" s="337" t="str">
        <f t="shared" si="2"/>
        <v/>
      </c>
      <c r="AG14" s="143">
        <f t="shared" si="0"/>
        <v>2.0832788291969222</v>
      </c>
      <c r="AH14" s="178">
        <f t="shared" si="0"/>
        <v>1.9606577364996127</v>
      </c>
      <c r="AI14" s="178">
        <f t="shared" si="0"/>
        <v>2.0506870516373601</v>
      </c>
      <c r="AJ14" s="178">
        <f t="shared" si="0"/>
        <v>2.5521229628765663</v>
      </c>
      <c r="AK14" s="178">
        <f t="shared" si="0"/>
        <v>2.4829514836248197</v>
      </c>
      <c r="AL14" s="178">
        <f t="shared" si="0"/>
        <v>2.412171166961671</v>
      </c>
      <c r="AM14" s="178">
        <f t="shared" si="0"/>
        <v>2.3779229668109867</v>
      </c>
      <c r="AN14" s="178">
        <f t="shared" si="0"/>
        <v>2.3666568081945454</v>
      </c>
      <c r="AO14" s="178">
        <f t="shared" si="0"/>
        <v>2.5883883813196928</v>
      </c>
      <c r="AP14" s="178">
        <f t="shared" si="0"/>
        <v>2.692927129163496</v>
      </c>
      <c r="AQ14" s="178">
        <f t="shared" si="0"/>
        <v>2.6924100321383304</v>
      </c>
      <c r="AR14" s="178">
        <f t="shared" si="0"/>
        <v>2.5912237582033444</v>
      </c>
      <c r="AS14" s="178"/>
      <c r="AT14" s="337"/>
      <c r="AW14"/>
    </row>
    <row r="15" spans="1:49" ht="20.100000000000001" customHeight="1" x14ac:dyDescent="0.25">
      <c r="A15" s="139" t="s">
        <v>82</v>
      </c>
      <c r="B15" s="135">
        <v>276286.43999999977</v>
      </c>
      <c r="C15" s="175">
        <v>291231.52999999991</v>
      </c>
      <c r="D15" s="175">
        <v>295760.24000000017</v>
      </c>
      <c r="E15" s="175">
        <v>290599.48999999982</v>
      </c>
      <c r="F15" s="175">
        <v>290227.67999999964</v>
      </c>
      <c r="G15" s="175">
        <v>248925.34999999977</v>
      </c>
      <c r="H15" s="175">
        <v>261926.87000000026</v>
      </c>
      <c r="I15" s="175">
        <v>267823.90999999992</v>
      </c>
      <c r="J15" s="175">
        <v>219687.75</v>
      </c>
      <c r="K15" s="175">
        <v>266084.85000000027</v>
      </c>
      <c r="L15" s="175">
        <v>301265.00000000035</v>
      </c>
      <c r="M15" s="175">
        <v>280693.14000000031</v>
      </c>
      <c r="N15" s="137"/>
      <c r="O15" s="337" t="str">
        <f t="shared" si="1"/>
        <v/>
      </c>
      <c r="Q15" s="127" t="s">
        <v>82</v>
      </c>
      <c r="R15" s="135">
        <v>64657.764999999978</v>
      </c>
      <c r="S15" s="175">
        <v>67014.460999999996</v>
      </c>
      <c r="T15" s="175">
        <v>62417.526999999995</v>
      </c>
      <c r="U15" s="175">
        <v>71596.117000000057</v>
      </c>
      <c r="V15" s="175">
        <v>76295.819000000003</v>
      </c>
      <c r="W15" s="175">
        <v>70793.574000000022</v>
      </c>
      <c r="X15" s="175">
        <v>69809.002000000037</v>
      </c>
      <c r="Y15" s="175">
        <v>71866.597999999954</v>
      </c>
      <c r="Z15" s="175">
        <v>67502.441000000006</v>
      </c>
      <c r="AA15" s="175">
        <v>79059.753999999943</v>
      </c>
      <c r="AB15" s="175">
        <v>84581.715000000026</v>
      </c>
      <c r="AC15" s="175">
        <v>88757.619999999763</v>
      </c>
      <c r="AD15" s="137"/>
      <c r="AE15" s="337" t="str">
        <f t="shared" si="2"/>
        <v/>
      </c>
      <c r="AG15" s="143">
        <f t="shared" si="0"/>
        <v>2.3402438787802988</v>
      </c>
      <c r="AH15" s="178">
        <f t="shared" si="0"/>
        <v>2.3010716250400503</v>
      </c>
      <c r="AI15" s="178">
        <f t="shared" si="0"/>
        <v>2.1104096683178226</v>
      </c>
      <c r="AJ15" s="178">
        <f t="shared" si="0"/>
        <v>2.4637385633402213</v>
      </c>
      <c r="AK15" s="178">
        <f t="shared" si="0"/>
        <v>2.6288264096656837</v>
      </c>
      <c r="AL15" s="178">
        <f t="shared" si="0"/>
        <v>2.843968041021137</v>
      </c>
      <c r="AM15" s="178">
        <f t="shared" si="0"/>
        <v>2.6652096442033595</v>
      </c>
      <c r="AN15" s="178">
        <f t="shared" si="0"/>
        <v>2.6833525804324183</v>
      </c>
      <c r="AO15" s="178">
        <f t="shared" si="0"/>
        <v>3.0726538461976149</v>
      </c>
      <c r="AP15" s="178">
        <f t="shared" si="0"/>
        <v>2.9712234274142202</v>
      </c>
      <c r="AQ15" s="178">
        <f t="shared" si="0"/>
        <v>2.8075519891125729</v>
      </c>
      <c r="AR15" s="178">
        <f t="shared" si="0"/>
        <v>3.1620872530051738</v>
      </c>
      <c r="AS15" s="178"/>
      <c r="AT15" s="337"/>
      <c r="AW15"/>
    </row>
    <row r="16" spans="1:49" ht="20.100000000000001" customHeight="1" x14ac:dyDescent="0.25">
      <c r="A16" s="139" t="s">
        <v>83</v>
      </c>
      <c r="B16" s="135">
        <v>218413.52999999985</v>
      </c>
      <c r="C16" s="175">
        <v>269385.36999999994</v>
      </c>
      <c r="D16" s="175">
        <v>357795.17000000092</v>
      </c>
      <c r="E16" s="175">
        <v>308575.81999999948</v>
      </c>
      <c r="F16" s="175">
        <v>305395.48999999964</v>
      </c>
      <c r="G16" s="175">
        <v>278553.34999999945</v>
      </c>
      <c r="H16" s="175">
        <v>249519.28000000003</v>
      </c>
      <c r="I16" s="175">
        <v>311771.15999999992</v>
      </c>
      <c r="J16" s="175">
        <v>292724.18</v>
      </c>
      <c r="K16" s="175">
        <v>321608.53999999992</v>
      </c>
      <c r="L16" s="175">
        <v>322467.64999999991</v>
      </c>
      <c r="M16" s="175">
        <v>295649.68000000116</v>
      </c>
      <c r="N16" s="137"/>
      <c r="O16" s="337" t="str">
        <f t="shared" si="1"/>
        <v/>
      </c>
      <c r="Q16" s="127" t="s">
        <v>83</v>
      </c>
      <c r="R16" s="135">
        <v>62505.198999999993</v>
      </c>
      <c r="S16" s="175">
        <v>72259.178000000014</v>
      </c>
      <c r="T16" s="175">
        <v>85069.483999999968</v>
      </c>
      <c r="U16" s="175">
        <v>87588.735000000001</v>
      </c>
      <c r="V16" s="175">
        <v>89099.010000000038</v>
      </c>
      <c r="W16" s="175">
        <v>82030.592000000048</v>
      </c>
      <c r="X16" s="175">
        <v>76031.939000000013</v>
      </c>
      <c r="Y16" s="175">
        <v>87843.296000000017</v>
      </c>
      <c r="Z16" s="175">
        <v>92024.978000000003</v>
      </c>
      <c r="AA16" s="175">
        <v>97269.096999999994</v>
      </c>
      <c r="AB16" s="175">
        <v>96078.873000000051</v>
      </c>
      <c r="AC16" s="175">
        <v>90747.99599999997</v>
      </c>
      <c r="AD16" s="137"/>
      <c r="AE16" s="337" t="str">
        <f t="shared" si="2"/>
        <v/>
      </c>
      <c r="AG16" s="143">
        <f t="shared" si="0"/>
        <v>2.8617823721817981</v>
      </c>
      <c r="AH16" s="178">
        <f t="shared" si="0"/>
        <v>2.6823720233953323</v>
      </c>
      <c r="AI16" s="178">
        <f t="shared" si="0"/>
        <v>2.3776029173339523</v>
      </c>
      <c r="AJ16" s="178">
        <f t="shared" si="0"/>
        <v>2.8384834236201706</v>
      </c>
      <c r="AK16" s="178">
        <f t="shared" si="0"/>
        <v>2.9174959328967214</v>
      </c>
      <c r="AL16" s="178">
        <f t="shared" si="0"/>
        <v>2.9448790330469983</v>
      </c>
      <c r="AM16" s="178">
        <f t="shared" si="0"/>
        <v>3.0471368384839841</v>
      </c>
      <c r="AN16" s="178">
        <f t="shared" si="0"/>
        <v>2.81755682597454</v>
      </c>
      <c r="AO16" s="178">
        <f t="shared" si="0"/>
        <v>3.1437436429064385</v>
      </c>
      <c r="AP16" s="178">
        <f t="shared" si="0"/>
        <v>3.0244562846496557</v>
      </c>
      <c r="AQ16" s="178">
        <f t="shared" si="0"/>
        <v>2.9794887332109155</v>
      </c>
      <c r="AR16" s="178">
        <f t="shared" si="0"/>
        <v>3.0694434034225782</v>
      </c>
      <c r="AS16" s="178"/>
      <c r="AT16" s="337"/>
      <c r="AW16"/>
    </row>
    <row r="17" spans="1:49" ht="20.100000000000001" customHeight="1" x14ac:dyDescent="0.25">
      <c r="A17" s="139" t="s">
        <v>84</v>
      </c>
      <c r="B17" s="135">
        <v>283992.13999999984</v>
      </c>
      <c r="C17" s="175">
        <v>340923.25</v>
      </c>
      <c r="D17" s="175">
        <v>307861.13000000047</v>
      </c>
      <c r="E17" s="175">
        <v>286413.15999999997</v>
      </c>
      <c r="F17" s="175">
        <v>274219.10999999993</v>
      </c>
      <c r="G17" s="175">
        <v>273526.25000000035</v>
      </c>
      <c r="H17" s="175">
        <v>315362.60000000033</v>
      </c>
      <c r="I17" s="175">
        <v>306231.50000000035</v>
      </c>
      <c r="J17" s="175">
        <v>274210.34999999998</v>
      </c>
      <c r="K17" s="175">
        <v>273617.80999999982</v>
      </c>
      <c r="L17" s="175">
        <v>319048.99000000063</v>
      </c>
      <c r="M17" s="175">
        <v>319881.59000000014</v>
      </c>
      <c r="N17" s="137"/>
      <c r="O17" s="337" t="str">
        <f t="shared" si="1"/>
        <v/>
      </c>
      <c r="Q17" s="127" t="s">
        <v>84</v>
      </c>
      <c r="R17" s="135">
        <v>75798.92399999997</v>
      </c>
      <c r="S17" s="175">
        <v>78510.058999999979</v>
      </c>
      <c r="T17" s="175">
        <v>82860.765000000043</v>
      </c>
      <c r="U17" s="175">
        <v>82287.181999999913</v>
      </c>
      <c r="V17" s="175">
        <v>81224.970999999918</v>
      </c>
      <c r="W17" s="175">
        <v>82936.982000000047</v>
      </c>
      <c r="X17" s="175">
        <v>94068.771999999837</v>
      </c>
      <c r="Y17" s="175">
        <v>90812.540999999997</v>
      </c>
      <c r="Z17" s="175">
        <v>85853.54</v>
      </c>
      <c r="AA17" s="175">
        <v>81718.175000000017</v>
      </c>
      <c r="AB17" s="175">
        <v>93299.05299999984</v>
      </c>
      <c r="AC17" s="175">
        <v>97953.786000000109</v>
      </c>
      <c r="AD17" s="137"/>
      <c r="AE17" s="337" t="str">
        <f t="shared" si="2"/>
        <v/>
      </c>
      <c r="AG17" s="143">
        <f t="shared" si="0"/>
        <v>2.669050065963094</v>
      </c>
      <c r="AH17" s="178">
        <f t="shared" si="0"/>
        <v>2.3028660849619373</v>
      </c>
      <c r="AI17" s="178">
        <f t="shared" si="0"/>
        <v>2.6914981115024137</v>
      </c>
      <c r="AJ17" s="178">
        <f t="shared" si="0"/>
        <v>2.8730237814491453</v>
      </c>
      <c r="AK17" s="178">
        <f t="shared" si="0"/>
        <v>2.9620463358662326</v>
      </c>
      <c r="AL17" s="178">
        <f t="shared" si="0"/>
        <v>3.0321397672069845</v>
      </c>
      <c r="AM17" s="178">
        <f t="shared" si="0"/>
        <v>2.9828765998250821</v>
      </c>
      <c r="AN17" s="178">
        <f t="shared" si="0"/>
        <v>2.9654866008232301</v>
      </c>
      <c r="AO17" s="178">
        <f t="shared" si="0"/>
        <v>3.1309372530978496</v>
      </c>
      <c r="AP17" s="178">
        <f t="shared" si="0"/>
        <v>2.9865809904698848</v>
      </c>
      <c r="AQ17" s="178">
        <f t="shared" si="0"/>
        <v>2.92428611041833</v>
      </c>
      <c r="AR17" s="178">
        <f t="shared" si="0"/>
        <v>3.0621889180931001</v>
      </c>
      <c r="AS17" s="178"/>
      <c r="AT17" s="337"/>
      <c r="AW17"/>
    </row>
    <row r="18" spans="1:49" ht="20.100000000000001" customHeight="1" thickBot="1" x14ac:dyDescent="0.3">
      <c r="A18" s="139" t="s">
        <v>85</v>
      </c>
      <c r="B18" s="135">
        <v>226068.2300000001</v>
      </c>
      <c r="C18" s="175">
        <v>257835.04999999996</v>
      </c>
      <c r="D18" s="175">
        <v>297135.57000000012</v>
      </c>
      <c r="E18" s="175">
        <v>191538.02999999988</v>
      </c>
      <c r="F18" s="175">
        <v>207146.76999999993</v>
      </c>
      <c r="G18" s="175">
        <v>199318.66999999981</v>
      </c>
      <c r="H18" s="175">
        <v>191845.38999999996</v>
      </c>
      <c r="I18" s="175">
        <v>240526.04000000004</v>
      </c>
      <c r="J18" s="175">
        <v>195141.51</v>
      </c>
      <c r="K18" s="175">
        <v>213937.46999999983</v>
      </c>
      <c r="L18" s="175">
        <v>227207.97000000003</v>
      </c>
      <c r="M18" s="175">
        <v>244785.40000000008</v>
      </c>
      <c r="N18" s="137"/>
      <c r="O18" s="337" t="str">
        <f t="shared" si="1"/>
        <v/>
      </c>
      <c r="Q18" s="127" t="s">
        <v>85</v>
      </c>
      <c r="R18" s="135">
        <v>50975.751000000069</v>
      </c>
      <c r="S18" s="175">
        <v>55476.897000000012</v>
      </c>
      <c r="T18" s="175">
        <v>59634.482000000025</v>
      </c>
      <c r="U18" s="175">
        <v>54113.734999999979</v>
      </c>
      <c r="V18" s="175">
        <v>57504.426999999996</v>
      </c>
      <c r="W18" s="175">
        <v>58105.801000000007</v>
      </c>
      <c r="X18" s="175">
        <v>58962.415000000001</v>
      </c>
      <c r="Y18" s="175">
        <v>64051.424999999981</v>
      </c>
      <c r="Z18" s="175">
        <v>62214.675000000003</v>
      </c>
      <c r="AA18" s="175">
        <v>64766.222999999991</v>
      </c>
      <c r="AB18" s="175">
        <v>67694.932000000001</v>
      </c>
      <c r="AC18" s="175">
        <v>68527.062000000078</v>
      </c>
      <c r="AD18" s="137"/>
      <c r="AE18" s="337" t="str">
        <f t="shared" si="2"/>
        <v/>
      </c>
      <c r="AG18" s="143">
        <f t="shared" si="0"/>
        <v>2.2548834482403852</v>
      </c>
      <c r="AH18" s="178">
        <f t="shared" si="0"/>
        <v>2.1516429593261281</v>
      </c>
      <c r="AI18" s="178">
        <f t="shared" si="0"/>
        <v>2.0069789019200899</v>
      </c>
      <c r="AJ18" s="178">
        <f t="shared" si="0"/>
        <v>2.825221445579241</v>
      </c>
      <c r="AK18" s="178">
        <f t="shared" si="0"/>
        <v>2.7760233480831014</v>
      </c>
      <c r="AL18" s="178">
        <f t="shared" si="0"/>
        <v>2.9152211882609924</v>
      </c>
      <c r="AM18" s="178">
        <f t="shared" si="0"/>
        <v>3.0734340293504063</v>
      </c>
      <c r="AN18" s="178">
        <f t="shared" si="0"/>
        <v>2.6629725829269866</v>
      </c>
      <c r="AO18" s="178">
        <f t="shared" si="0"/>
        <v>3.1881825143199927</v>
      </c>
      <c r="AP18" s="178">
        <f t="shared" si="0"/>
        <v>3.0273435971735125</v>
      </c>
      <c r="AQ18" s="178">
        <f t="shared" si="0"/>
        <v>2.9794259417924462</v>
      </c>
      <c r="AR18" s="178">
        <f t="shared" si="0"/>
        <v>2.799475050391079</v>
      </c>
      <c r="AS18" s="178"/>
      <c r="AT18" s="337"/>
      <c r="AW18" s="123"/>
    </row>
    <row r="19" spans="1:49" ht="20.100000000000001" customHeight="1" thickBot="1" x14ac:dyDescent="0.3">
      <c r="A19" s="233" t="s">
        <v>160</v>
      </c>
      <c r="B19" s="193">
        <f>SUM(B7:B8)</f>
        <v>324282.5299999998</v>
      </c>
      <c r="C19" s="194">
        <f t="shared" ref="C19:N19" si="4">SUM(C7:C8)</f>
        <v>371531.20999999996</v>
      </c>
      <c r="D19" s="194">
        <f t="shared" si="4"/>
        <v>469386.43999999983</v>
      </c>
      <c r="E19" s="194">
        <f t="shared" si="4"/>
        <v>473940.06000000006</v>
      </c>
      <c r="F19" s="194">
        <f t="shared" si="4"/>
        <v>416113.35</v>
      </c>
      <c r="G19" s="194">
        <f t="shared" si="4"/>
        <v>374840.10999999969</v>
      </c>
      <c r="H19" s="194">
        <f t="shared" si="4"/>
        <v>351454.62999999995</v>
      </c>
      <c r="I19" s="194">
        <f t="shared" si="4"/>
        <v>380496.15999999992</v>
      </c>
      <c r="J19" s="194">
        <f t="shared" si="4"/>
        <v>457359.19</v>
      </c>
      <c r="K19" s="194">
        <f t="shared" si="4"/>
        <v>445609.08999999997</v>
      </c>
      <c r="L19" s="194">
        <f t="shared" si="4"/>
        <v>456060.39999999979</v>
      </c>
      <c r="M19" s="194">
        <f t="shared" si="4"/>
        <v>459374.97999999986</v>
      </c>
      <c r="N19" s="195">
        <f t="shared" si="4"/>
        <v>480458.52999999945</v>
      </c>
      <c r="O19" s="408">
        <f t="shared" si="1"/>
        <v>4.5896165263505616E-2</v>
      </c>
      <c r="P19" s="197"/>
      <c r="Q19" s="196"/>
      <c r="R19" s="193">
        <f>SUM(R7:R8)</f>
        <v>76657.482999999993</v>
      </c>
      <c r="S19" s="194">
        <f t="shared" ref="S19:AD19" si="5">SUM(S7:S8)</f>
        <v>82374.840999999986</v>
      </c>
      <c r="T19" s="194">
        <f t="shared" si="5"/>
        <v>90217.886999999959</v>
      </c>
      <c r="U19" s="194">
        <f t="shared" si="5"/>
        <v>97538.081000000064</v>
      </c>
      <c r="V19" s="194">
        <f t="shared" si="5"/>
        <v>99379.73599999999</v>
      </c>
      <c r="W19" s="194">
        <f t="shared" si="5"/>
        <v>91803.796000000002</v>
      </c>
      <c r="X19" s="194">
        <f t="shared" si="5"/>
        <v>93192.348000000027</v>
      </c>
      <c r="Y19" s="194">
        <f t="shared" si="5"/>
        <v>97386.660999999993</v>
      </c>
      <c r="Z19" s="194">
        <f t="shared" si="5"/>
        <v>111409.201</v>
      </c>
      <c r="AA19" s="194">
        <f t="shared" si="5"/>
        <v>117857.07199999997</v>
      </c>
      <c r="AB19" s="194">
        <f t="shared" si="5"/>
        <v>118468.56499999994</v>
      </c>
      <c r="AC19" s="194">
        <f t="shared" si="5"/>
        <v>121008.73000000007</v>
      </c>
      <c r="AD19" s="195">
        <f t="shared" si="5"/>
        <v>133463.86499999996</v>
      </c>
      <c r="AE19" s="408">
        <f t="shared" si="2"/>
        <v>0.10292757390313811</v>
      </c>
      <c r="AG19" s="198">
        <f>(R19/B19)*10</f>
        <v>2.3639103531109136</v>
      </c>
      <c r="AH19" s="199">
        <f t="shared" si="0"/>
        <v>2.2171714995356648</v>
      </c>
      <c r="AI19" s="199">
        <f t="shared" si="0"/>
        <v>1.922038629833448</v>
      </c>
      <c r="AJ19" s="199">
        <f t="shared" si="0"/>
        <v>2.0580256710099594</v>
      </c>
      <c r="AK19" s="199">
        <f t="shared" si="0"/>
        <v>2.3882852112291038</v>
      </c>
      <c r="AL19" s="199">
        <f t="shared" si="0"/>
        <v>2.4491454769875101</v>
      </c>
      <c r="AM19" s="199">
        <f t="shared" si="0"/>
        <v>2.651618161923206</v>
      </c>
      <c r="AN19" s="199">
        <f t="shared" si="0"/>
        <v>2.5594650153630987</v>
      </c>
      <c r="AO19" s="199">
        <f t="shared" si="0"/>
        <v>2.4359235243529271</v>
      </c>
      <c r="AP19" s="199">
        <f t="shared" si="0"/>
        <v>2.6448534072767678</v>
      </c>
      <c r="AQ19" s="199">
        <f t="shared" si="0"/>
        <v>2.5976507716960295</v>
      </c>
      <c r="AR19" s="199">
        <f t="shared" si="0"/>
        <v>2.6342037609449283</v>
      </c>
      <c r="AS19" s="199">
        <f t="shared" si="0"/>
        <v>2.7778435945345819</v>
      </c>
      <c r="AT19" s="362">
        <f t="shared" ref="AT19:AT23" si="6">IF(AS19="","",(AS19-AR19)/AR19)</f>
        <v>5.4528748200605347E-2</v>
      </c>
      <c r="AW19" s="123"/>
    </row>
    <row r="20" spans="1:49" ht="20.100000000000001" customHeight="1" x14ac:dyDescent="0.25">
      <c r="A20" s="139" t="s">
        <v>86</v>
      </c>
      <c r="B20" s="135">
        <f>SUM(B7:B9)</f>
        <v>571934.28999999992</v>
      </c>
      <c r="C20" s="175">
        <f>SUM(C7:C9)</f>
        <v>600923.96</v>
      </c>
      <c r="D20" s="175">
        <f>SUM(D7:D9)</f>
        <v>775955.95</v>
      </c>
      <c r="E20" s="175">
        <f t="shared" ref="E20:M20" si="7">SUM(E7:E9)</f>
        <v>705578.6</v>
      </c>
      <c r="F20" s="175">
        <f t="shared" si="7"/>
        <v>632916.85000000009</v>
      </c>
      <c r="G20" s="175">
        <f t="shared" si="7"/>
        <v>633325.84999999986</v>
      </c>
      <c r="H20" s="175">
        <f t="shared" si="7"/>
        <v>600973.71999999986</v>
      </c>
      <c r="I20" s="175">
        <f t="shared" si="7"/>
        <v>621189.68999999983</v>
      </c>
      <c r="J20" s="175">
        <f t="shared" si="7"/>
        <v>700212.19</v>
      </c>
      <c r="K20" s="175">
        <f t="shared" si="7"/>
        <v>677164.05</v>
      </c>
      <c r="L20" s="175">
        <f t="shared" si="7"/>
        <v>711594.16999999958</v>
      </c>
      <c r="M20" s="175">
        <f t="shared" si="7"/>
        <v>770901.6800000004</v>
      </c>
      <c r="N20" s="137" t="str">
        <f>IF(N9="","",SUM(N7:N9))</f>
        <v/>
      </c>
      <c r="O20" s="408" t="str">
        <f t="shared" si="1"/>
        <v/>
      </c>
      <c r="Q20" s="127" t="s">
        <v>86</v>
      </c>
      <c r="R20" s="135">
        <f t="shared" ref="R20:AC20" si="8">SUM(R7:R9)</f>
        <v>127825.96000000005</v>
      </c>
      <c r="S20" s="175">
        <f t="shared" si="8"/>
        <v>131829.77699999997</v>
      </c>
      <c r="T20" s="175">
        <f t="shared" si="8"/>
        <v>147637.00799999994</v>
      </c>
      <c r="U20" s="175">
        <f t="shared" si="8"/>
        <v>147798.02600000007</v>
      </c>
      <c r="V20" s="175">
        <f t="shared" si="8"/>
        <v>150261.35799999989</v>
      </c>
      <c r="W20" s="175">
        <f t="shared" si="8"/>
        <v>154060.902</v>
      </c>
      <c r="X20" s="175">
        <f t="shared" si="8"/>
        <v>149616.23400000005</v>
      </c>
      <c r="Y20" s="175">
        <f t="shared" si="8"/>
        <v>163461.9059999999</v>
      </c>
      <c r="Z20" s="175">
        <f t="shared" si="8"/>
        <v>175986.76699999999</v>
      </c>
      <c r="AA20" s="175">
        <f t="shared" si="8"/>
        <v>179661.59399999992</v>
      </c>
      <c r="AB20" s="175">
        <f t="shared" si="8"/>
        <v>185422.15799999988</v>
      </c>
      <c r="AC20" s="175">
        <f t="shared" si="8"/>
        <v>207748.57199999993</v>
      </c>
      <c r="AD20" s="137" t="str">
        <f>IF(AD9="","",SUM(AD7:AD9))</f>
        <v/>
      </c>
      <c r="AE20" s="408" t="str">
        <f t="shared" si="2"/>
        <v/>
      </c>
      <c r="AG20" s="142">
        <f t="shared" si="0"/>
        <v>2.2349763291863489</v>
      </c>
      <c r="AH20" s="177">
        <f t="shared" si="0"/>
        <v>2.1937846678638007</v>
      </c>
      <c r="AI20" s="177">
        <f t="shared" si="0"/>
        <v>1.9026467675130263</v>
      </c>
      <c r="AJ20" s="177">
        <f t="shared" si="0"/>
        <v>2.094706755562032</v>
      </c>
      <c r="AK20" s="177">
        <f t="shared" si="0"/>
        <v>2.3741089844582248</v>
      </c>
      <c r="AL20" s="177">
        <f t="shared" si="0"/>
        <v>2.4325693006214739</v>
      </c>
      <c r="AM20" s="177">
        <f t="shared" si="0"/>
        <v>2.4895636701052433</v>
      </c>
      <c r="AN20" s="177">
        <f t="shared" si="0"/>
        <v>2.6314330168615636</v>
      </c>
      <c r="AO20" s="177">
        <f t="shared" si="0"/>
        <v>2.5133348078387496</v>
      </c>
      <c r="AP20" s="177">
        <f t="shared" si="0"/>
        <v>2.6531472543470063</v>
      </c>
      <c r="AQ20" s="177">
        <f t="shared" si="0"/>
        <v>2.6057290210795294</v>
      </c>
      <c r="AR20" s="177">
        <f t="shared" si="0"/>
        <v>2.6948776658522759</v>
      </c>
      <c r="AS20" s="177"/>
      <c r="AT20" s="337"/>
      <c r="AW20" s="123"/>
    </row>
    <row r="21" spans="1:49" ht="20.100000000000001" customHeight="1" x14ac:dyDescent="0.25">
      <c r="A21" s="139" t="s">
        <v>87</v>
      </c>
      <c r="B21" s="135">
        <f>SUM(B10:B12)</f>
        <v>653030.27</v>
      </c>
      <c r="C21" s="175">
        <f>SUM(C10:C12)</f>
        <v>796751.14999999991</v>
      </c>
      <c r="D21" s="175">
        <f>SUM(D10:D12)</f>
        <v>787513.37999999966</v>
      </c>
      <c r="E21" s="175">
        <f t="shared" ref="E21:M21" si="9">SUM(E10:E12)</f>
        <v>793642.10999999975</v>
      </c>
      <c r="F21" s="175">
        <f t="shared" si="9"/>
        <v>677732</v>
      </c>
      <c r="G21" s="175">
        <f t="shared" si="9"/>
        <v>708901.94999999972</v>
      </c>
      <c r="H21" s="175">
        <f t="shared" si="9"/>
        <v>698966.54999999958</v>
      </c>
      <c r="I21" s="175">
        <f t="shared" si="9"/>
        <v>764650.08000000054</v>
      </c>
      <c r="J21" s="175">
        <f t="shared" si="9"/>
        <v>796480.04999999993</v>
      </c>
      <c r="K21" s="175">
        <f t="shared" si="9"/>
        <v>738948.75000000023</v>
      </c>
      <c r="L21" s="175">
        <f t="shared" si="9"/>
        <v>721584.67999999924</v>
      </c>
      <c r="M21" s="175">
        <f t="shared" si="9"/>
        <v>857857.8199999989</v>
      </c>
      <c r="N21" s="137" t="str">
        <f>IF(N12="","",SUM(N10:N12))</f>
        <v/>
      </c>
      <c r="O21" s="337" t="str">
        <f t="shared" si="1"/>
        <v/>
      </c>
      <c r="Q21" s="127" t="s">
        <v>87</v>
      </c>
      <c r="R21" s="135">
        <f t="shared" ref="R21:AC21" si="10">SUM(R10:R12)</f>
        <v>139067.76800000004</v>
      </c>
      <c r="S21" s="175">
        <f t="shared" si="10"/>
        <v>148853.359</v>
      </c>
      <c r="T21" s="175">
        <f t="shared" si="10"/>
        <v>154274.67400000006</v>
      </c>
      <c r="U21" s="175">
        <f t="shared" si="10"/>
        <v>163160.30300000007</v>
      </c>
      <c r="V21" s="175">
        <f t="shared" si="10"/>
        <v>160986.291</v>
      </c>
      <c r="W21" s="175">
        <f t="shared" si="10"/>
        <v>173530.01899999991</v>
      </c>
      <c r="X21" s="175">
        <f t="shared" si="10"/>
        <v>163064.24500000002</v>
      </c>
      <c r="Y21" s="175">
        <f t="shared" si="10"/>
        <v>184238.13600000006</v>
      </c>
      <c r="Z21" s="175">
        <f t="shared" si="10"/>
        <v>191848.58100000001</v>
      </c>
      <c r="AA21" s="175">
        <f t="shared" si="10"/>
        <v>185481.71500000003</v>
      </c>
      <c r="AB21" s="175">
        <f t="shared" si="10"/>
        <v>184152.50399999987</v>
      </c>
      <c r="AC21" s="175">
        <f t="shared" si="10"/>
        <v>229021.96400000024</v>
      </c>
      <c r="AD21" s="137" t="str">
        <f>IF(AD12="","",SUM(AD10:AD12))</f>
        <v/>
      </c>
      <c r="AE21" s="337" t="str">
        <f t="shared" si="2"/>
        <v/>
      </c>
      <c r="AG21" s="143">
        <f t="shared" si="0"/>
        <v>2.1295761374124362</v>
      </c>
      <c r="AH21" s="178">
        <f t="shared" si="0"/>
        <v>1.8682540841014164</v>
      </c>
      <c r="AI21" s="178">
        <f t="shared" si="0"/>
        <v>1.9590101948490086</v>
      </c>
      <c r="AJ21" s="178">
        <f t="shared" si="0"/>
        <v>2.0558423115930697</v>
      </c>
      <c r="AK21" s="178">
        <f t="shared" si="0"/>
        <v>2.3753680068227561</v>
      </c>
      <c r="AL21" s="178">
        <f t="shared" si="0"/>
        <v>2.4478705270877024</v>
      </c>
      <c r="AM21" s="178">
        <f t="shared" si="0"/>
        <v>2.3329334572591511</v>
      </c>
      <c r="AN21" s="178">
        <f t="shared" si="0"/>
        <v>2.4094437549787471</v>
      </c>
      <c r="AO21" s="178">
        <f t="shared" si="0"/>
        <v>2.4087054157853673</v>
      </c>
      <c r="AP21" s="178">
        <f t="shared" si="0"/>
        <v>2.5100754957634068</v>
      </c>
      <c r="AQ21" s="178">
        <f t="shared" si="0"/>
        <v>2.5520567315813865</v>
      </c>
      <c r="AR21" s="178">
        <f t="shared" si="0"/>
        <v>2.6696960575588218</v>
      </c>
      <c r="AS21" s="178"/>
      <c r="AT21" s="337"/>
      <c r="AW21" s="123"/>
    </row>
    <row r="22" spans="1:49" ht="20.100000000000001" customHeight="1" x14ac:dyDescent="0.25">
      <c r="A22" s="139" t="s">
        <v>88</v>
      </c>
      <c r="B22" s="135">
        <f>SUM(B13:B15)</f>
        <v>713015.43999999971</v>
      </c>
      <c r="C22" s="175">
        <f>SUM(C13:C15)</f>
        <v>812791.66</v>
      </c>
      <c r="D22" s="175">
        <f>SUM(D13:D15)</f>
        <v>836417.68000000017</v>
      </c>
      <c r="E22" s="175">
        <f t="shared" ref="E22:M22" si="11">SUM(E13:E15)</f>
        <v>754867.37999999942</v>
      </c>
      <c r="F22" s="175">
        <f t="shared" si="11"/>
        <v>738758.1099999994</v>
      </c>
      <c r="G22" s="175">
        <f t="shared" si="11"/>
        <v>704562.56</v>
      </c>
      <c r="H22" s="175">
        <f t="shared" si="11"/>
        <v>722837.31000000017</v>
      </c>
      <c r="I22" s="175">
        <f t="shared" si="11"/>
        <v>737201</v>
      </c>
      <c r="J22" s="175">
        <f t="shared" si="11"/>
        <v>693204.98</v>
      </c>
      <c r="K22" s="175">
        <f t="shared" si="11"/>
        <v>737933.16</v>
      </c>
      <c r="L22" s="175">
        <f t="shared" si="11"/>
        <v>849480.53000000073</v>
      </c>
      <c r="M22" s="175">
        <f t="shared" si="11"/>
        <v>803821.28000000026</v>
      </c>
      <c r="N22" s="137" t="str">
        <f>IF(N15="","",SUM(N13:N15))</f>
        <v/>
      </c>
      <c r="O22" s="337" t="str">
        <f t="shared" si="1"/>
        <v/>
      </c>
      <c r="Q22" s="127" t="s">
        <v>88</v>
      </c>
      <c r="R22" s="135">
        <f t="shared" ref="R22:AC22" si="12">SUM(R13:R15)</f>
        <v>158206.60300000003</v>
      </c>
      <c r="S22" s="175">
        <f t="shared" si="12"/>
        <v>169988.98999999996</v>
      </c>
      <c r="T22" s="175">
        <f t="shared" si="12"/>
        <v>174028.42199999993</v>
      </c>
      <c r="U22" s="175">
        <f t="shared" si="12"/>
        <v>185845.58100000009</v>
      </c>
      <c r="V22" s="175">
        <f t="shared" si="12"/>
        <v>187208.74600000004</v>
      </c>
      <c r="W22" s="175">
        <f t="shared" si="12"/>
        <v>184869.60900000014</v>
      </c>
      <c r="X22" s="175">
        <f t="shared" si="12"/>
        <v>182230.02000000002</v>
      </c>
      <c r="Y22" s="175">
        <f t="shared" si="12"/>
        <v>187633.69599999988</v>
      </c>
      <c r="Z22" s="175">
        <f t="shared" si="12"/>
        <v>192412.99599999998</v>
      </c>
      <c r="AA22" s="175">
        <f t="shared" si="12"/>
        <v>210505.53399999993</v>
      </c>
      <c r="AB22" s="175">
        <f t="shared" si="12"/>
        <v>229542.15600000002</v>
      </c>
      <c r="AC22" s="175">
        <f t="shared" si="12"/>
        <v>232596.79599999989</v>
      </c>
      <c r="AD22" s="137" t="str">
        <f>IF(AD15="","",SUM(AD13:AD15))</f>
        <v/>
      </c>
      <c r="AE22" s="337" t="str">
        <f t="shared" si="2"/>
        <v/>
      </c>
      <c r="AG22" s="143">
        <f t="shared" si="0"/>
        <v>2.2188383886890319</v>
      </c>
      <c r="AH22" s="178">
        <f t="shared" si="0"/>
        <v>2.0914214351067524</v>
      </c>
      <c r="AI22" s="178">
        <f t="shared" si="0"/>
        <v>2.0806401653298372</v>
      </c>
      <c r="AJ22" s="178">
        <f t="shared" si="0"/>
        <v>2.461963331890169</v>
      </c>
      <c r="AK22" s="178">
        <f t="shared" si="0"/>
        <v>2.5341007220888607</v>
      </c>
      <c r="AL22" s="178">
        <f t="shared" si="0"/>
        <v>2.6238920359321978</v>
      </c>
      <c r="AM22" s="178">
        <f t="shared" si="0"/>
        <v>2.5210378252334538</v>
      </c>
      <c r="AN22" s="178">
        <f t="shared" si="0"/>
        <v>2.5452176000846425</v>
      </c>
      <c r="AO22" s="178">
        <f t="shared" si="0"/>
        <v>2.7757012940097461</v>
      </c>
      <c r="AP22" s="178">
        <f t="shared" si="0"/>
        <v>2.852636870255294</v>
      </c>
      <c r="AQ22" s="178">
        <f t="shared" si="0"/>
        <v>2.7021473464494807</v>
      </c>
      <c r="AR22" s="178">
        <f t="shared" si="0"/>
        <v>2.8936381977844605</v>
      </c>
      <c r="AS22" s="178"/>
      <c r="AT22" s="337"/>
      <c r="AW22" s="123"/>
    </row>
    <row r="23" spans="1:49" ht="20.100000000000001" customHeight="1" thickBot="1" x14ac:dyDescent="0.3">
      <c r="A23" s="140" t="s">
        <v>89</v>
      </c>
      <c r="B23" s="228">
        <f>SUM(B16:B18)</f>
        <v>728473.89999999979</v>
      </c>
      <c r="C23" s="176">
        <f>SUM(C16:C18)</f>
        <v>868143.66999999981</v>
      </c>
      <c r="D23" s="176">
        <f>SUM(D16:D18)</f>
        <v>962791.87000000151</v>
      </c>
      <c r="E23" s="176">
        <f t="shared" ref="E23:M23" si="13">SUM(E16:E18)</f>
        <v>786527.00999999943</v>
      </c>
      <c r="F23" s="176">
        <f t="shared" si="13"/>
        <v>786761.36999999953</v>
      </c>
      <c r="G23" s="176">
        <f t="shared" si="13"/>
        <v>751398.26999999967</v>
      </c>
      <c r="H23" s="176">
        <f t="shared" si="13"/>
        <v>756727.27000000025</v>
      </c>
      <c r="I23" s="176">
        <f t="shared" si="13"/>
        <v>858528.7000000003</v>
      </c>
      <c r="J23" s="176">
        <f t="shared" si="13"/>
        <v>762076.04</v>
      </c>
      <c r="K23" s="176">
        <f t="shared" si="13"/>
        <v>809163.8199999996</v>
      </c>
      <c r="L23" s="176">
        <f t="shared" si="13"/>
        <v>868724.61000000057</v>
      </c>
      <c r="M23" s="176">
        <f t="shared" si="13"/>
        <v>860316.67000000132</v>
      </c>
      <c r="N23" s="141" t="str">
        <f>IF(N18="","",SUM(N16:N18))</f>
        <v/>
      </c>
      <c r="O23" s="349" t="str">
        <f t="shared" si="1"/>
        <v/>
      </c>
      <c r="Q23" s="128" t="s">
        <v>89</v>
      </c>
      <c r="R23" s="228">
        <f t="shared" ref="R23:AC23" si="14">SUM(R16:R18)</f>
        <v>189279.87400000004</v>
      </c>
      <c r="S23" s="176">
        <f t="shared" si="14"/>
        <v>206246.13400000002</v>
      </c>
      <c r="T23" s="176">
        <f t="shared" si="14"/>
        <v>227564.73100000003</v>
      </c>
      <c r="U23" s="176">
        <f t="shared" si="14"/>
        <v>223989.65199999989</v>
      </c>
      <c r="V23" s="176">
        <f t="shared" si="14"/>
        <v>227828.40799999997</v>
      </c>
      <c r="W23" s="176">
        <f t="shared" si="14"/>
        <v>223073.37500000009</v>
      </c>
      <c r="X23" s="176">
        <f t="shared" si="14"/>
        <v>229063.12599999984</v>
      </c>
      <c r="Y23" s="176">
        <f t="shared" si="14"/>
        <v>242707.26199999999</v>
      </c>
      <c r="Z23" s="176">
        <f t="shared" si="14"/>
        <v>240093.19299999997</v>
      </c>
      <c r="AA23" s="176">
        <f t="shared" si="14"/>
        <v>243753.495</v>
      </c>
      <c r="AB23" s="176">
        <f t="shared" si="14"/>
        <v>257072.85799999989</v>
      </c>
      <c r="AC23" s="176">
        <f t="shared" si="14"/>
        <v>257228.84400000016</v>
      </c>
      <c r="AD23" s="141" t="str">
        <f>IF(AD18="","",SUM(AD16:AD18))</f>
        <v/>
      </c>
      <c r="AE23" s="349" t="str">
        <f t="shared" si="2"/>
        <v/>
      </c>
      <c r="AG23" s="144">
        <f>(R23/B23)*10</f>
        <v>2.5983068713923734</v>
      </c>
      <c r="AH23" s="179">
        <f>(S23/C23)*10</f>
        <v>2.3757143100519302</v>
      </c>
      <c r="AI23" s="179">
        <f t="shared" ref="AI23:AS23" si="15">IF(T18="","",(T23/D23)*10)</f>
        <v>2.363592154138149</v>
      </c>
      <c r="AJ23" s="179">
        <f t="shared" si="15"/>
        <v>2.8478316593348785</v>
      </c>
      <c r="AK23" s="179">
        <f t="shared" si="15"/>
        <v>2.895775220890676</v>
      </c>
      <c r="AL23" s="179">
        <f t="shared" si="15"/>
        <v>2.9687767979556323</v>
      </c>
      <c r="AM23" s="179">
        <f t="shared" si="15"/>
        <v>3.0270235404625998</v>
      </c>
      <c r="AN23" s="179">
        <f t="shared" si="15"/>
        <v>2.8270139600458304</v>
      </c>
      <c r="AO23" s="179">
        <f t="shared" si="15"/>
        <v>3.1505149144959335</v>
      </c>
      <c r="AP23" s="179">
        <f t="shared" si="15"/>
        <v>3.012412183728137</v>
      </c>
      <c r="AQ23" s="179">
        <f t="shared" si="15"/>
        <v>2.9591985197702608</v>
      </c>
      <c r="AR23" s="179">
        <f t="shared" si="15"/>
        <v>2.9899321141830226</v>
      </c>
      <c r="AS23" s="179" t="str">
        <f t="shared" si="15"/>
        <v/>
      </c>
      <c r="AT23" s="349" t="str">
        <f t="shared" si="6"/>
        <v/>
      </c>
      <c r="AW23" s="123"/>
    </row>
    <row r="24" spans="1:49" x14ac:dyDescent="0.25"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AW24" s="123"/>
    </row>
    <row r="25" spans="1:49" ht="15.75" thickBot="1" x14ac:dyDescent="0.3">
      <c r="O25" s="125" t="s">
        <v>1</v>
      </c>
      <c r="AE25" s="402">
        <v>1000</v>
      </c>
      <c r="AT25" s="402" t="s">
        <v>48</v>
      </c>
      <c r="AW25" s="123"/>
    </row>
    <row r="26" spans="1:49" ht="20.100000000000001" customHeight="1" x14ac:dyDescent="0.25">
      <c r="A26" s="434" t="s">
        <v>2</v>
      </c>
      <c r="B26" s="436" t="s">
        <v>73</v>
      </c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1"/>
      <c r="O26" s="432" t="s">
        <v>156</v>
      </c>
      <c r="Q26" s="437" t="s">
        <v>3</v>
      </c>
      <c r="R26" s="429" t="s">
        <v>73</v>
      </c>
      <c r="S26" s="430"/>
      <c r="T26" s="430"/>
      <c r="U26" s="430"/>
      <c r="V26" s="430"/>
      <c r="W26" s="430"/>
      <c r="X26" s="430"/>
      <c r="Y26" s="430"/>
      <c r="Z26" s="430"/>
      <c r="AA26" s="430"/>
      <c r="AB26" s="430"/>
      <c r="AC26" s="430"/>
      <c r="AD26" s="431"/>
      <c r="AE26" s="432" t="s">
        <v>156</v>
      </c>
      <c r="AG26" s="429" t="s">
        <v>73</v>
      </c>
      <c r="AH26" s="430"/>
      <c r="AI26" s="430"/>
      <c r="AJ26" s="430"/>
      <c r="AK26" s="430"/>
      <c r="AL26" s="430"/>
      <c r="AM26" s="430"/>
      <c r="AN26" s="430"/>
      <c r="AO26" s="430"/>
      <c r="AP26" s="430"/>
      <c r="AQ26" s="430"/>
      <c r="AR26" s="430"/>
      <c r="AS26" s="431"/>
      <c r="AT26" s="432" t="str">
        <f>AE26</f>
        <v>D       2022/2021</v>
      </c>
      <c r="AW26" s="123"/>
    </row>
    <row r="27" spans="1:49" ht="20.100000000000001" customHeight="1" thickBot="1" x14ac:dyDescent="0.3">
      <c r="A27" s="435"/>
      <c r="B27" s="117">
        <v>2010</v>
      </c>
      <c r="C27" s="153">
        <v>2011</v>
      </c>
      <c r="D27" s="153">
        <v>2012</v>
      </c>
      <c r="E27" s="153">
        <v>2013</v>
      </c>
      <c r="F27" s="153">
        <v>2014</v>
      </c>
      <c r="G27" s="153">
        <v>2015</v>
      </c>
      <c r="H27" s="153">
        <v>2016</v>
      </c>
      <c r="I27" s="151">
        <v>2017</v>
      </c>
      <c r="J27" s="204">
        <v>2018</v>
      </c>
      <c r="K27" s="153">
        <v>2019</v>
      </c>
      <c r="L27" s="330">
        <v>2020</v>
      </c>
      <c r="M27" s="330">
        <v>2021</v>
      </c>
      <c r="N27" s="151">
        <v>2022</v>
      </c>
      <c r="O27" s="433"/>
      <c r="Q27" s="438"/>
      <c r="R27" s="30">
        <v>2010</v>
      </c>
      <c r="S27" s="153">
        <v>2011</v>
      </c>
      <c r="T27" s="153">
        <v>2012</v>
      </c>
      <c r="U27" s="153">
        <v>2013</v>
      </c>
      <c r="V27" s="153">
        <v>2014</v>
      </c>
      <c r="W27" s="153">
        <v>2015</v>
      </c>
      <c r="X27" s="153">
        <v>2016</v>
      </c>
      <c r="Y27" s="153">
        <v>2017</v>
      </c>
      <c r="Z27" s="153">
        <v>2018</v>
      </c>
      <c r="AA27" s="153">
        <v>2019</v>
      </c>
      <c r="AB27" s="153">
        <v>2020</v>
      </c>
      <c r="AC27" s="153">
        <v>2021</v>
      </c>
      <c r="AD27" s="151">
        <v>2022</v>
      </c>
      <c r="AE27" s="433"/>
      <c r="AG27" s="30">
        <v>2010</v>
      </c>
      <c r="AH27" s="153">
        <v>2011</v>
      </c>
      <c r="AI27" s="153">
        <v>2012</v>
      </c>
      <c r="AJ27" s="153">
        <v>2013</v>
      </c>
      <c r="AK27" s="153">
        <v>2014</v>
      </c>
      <c r="AL27" s="153">
        <v>2015</v>
      </c>
      <c r="AM27" s="153">
        <v>2016</v>
      </c>
      <c r="AN27" s="153">
        <v>2017</v>
      </c>
      <c r="AO27" s="204">
        <v>2018</v>
      </c>
      <c r="AP27" s="153">
        <v>2019</v>
      </c>
      <c r="AQ27" s="153">
        <v>2020</v>
      </c>
      <c r="AR27" s="153">
        <v>2021</v>
      </c>
      <c r="AS27" s="151">
        <v>2022</v>
      </c>
      <c r="AT27" s="433"/>
      <c r="AW27" s="123"/>
    </row>
    <row r="28" spans="1:49" ht="3" customHeight="1" thickBot="1" x14ac:dyDescent="0.3">
      <c r="A28" s="404" t="s">
        <v>90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5"/>
      <c r="Q28" s="404"/>
      <c r="R28" s="406">
        <v>2010</v>
      </c>
      <c r="S28" s="406">
        <v>2011</v>
      </c>
      <c r="T28" s="406">
        <v>2012</v>
      </c>
      <c r="U28" s="406"/>
      <c r="V28" s="406"/>
      <c r="W28" s="406"/>
      <c r="X28" s="406"/>
      <c r="Y28" s="406"/>
      <c r="Z28" s="403"/>
      <c r="AA28" s="403"/>
      <c r="AB28" s="403"/>
      <c r="AC28" s="403"/>
      <c r="AD28" s="406"/>
      <c r="AE28" s="407"/>
      <c r="AG28" s="406"/>
      <c r="AH28" s="406"/>
      <c r="AI28" s="406"/>
      <c r="AJ28" s="406"/>
      <c r="AK28" s="406"/>
      <c r="AL28" s="406"/>
      <c r="AM28" s="406"/>
      <c r="AN28" s="406"/>
      <c r="AO28" s="406"/>
      <c r="AP28" s="406"/>
      <c r="AQ28" s="406"/>
      <c r="AR28" s="406"/>
      <c r="AS28" s="406"/>
      <c r="AT28" s="405"/>
      <c r="AW28" s="123"/>
    </row>
    <row r="29" spans="1:49" ht="20.100000000000001" customHeight="1" x14ac:dyDescent="0.25">
      <c r="A29" s="138" t="s">
        <v>74</v>
      </c>
      <c r="B29" s="133">
        <v>85580.320000000022</v>
      </c>
      <c r="C29" s="174">
        <v>80916.799999999988</v>
      </c>
      <c r="D29" s="174">
        <v>125346.10000000003</v>
      </c>
      <c r="E29" s="174">
        <v>120157.7999999999</v>
      </c>
      <c r="F29" s="174">
        <v>101957.16000000005</v>
      </c>
      <c r="G29" s="174">
        <v>91780.269999999946</v>
      </c>
      <c r="H29" s="174">
        <v>94208.579999999958</v>
      </c>
      <c r="I29" s="174">
        <v>96265.579999999973</v>
      </c>
      <c r="J29" s="174">
        <v>124755.04</v>
      </c>
      <c r="K29" s="174">
        <v>116531.85999999993</v>
      </c>
      <c r="L29" s="174">
        <v>101982.0299999999</v>
      </c>
      <c r="M29" s="174">
        <v>105458.75000000004</v>
      </c>
      <c r="N29" s="130">
        <v>103979.26999999992</v>
      </c>
      <c r="O29" s="408">
        <f>IF(N29="","",(N29-M29)/M29)</f>
        <v>-1.4028992378537828E-2</v>
      </c>
      <c r="Q29" s="127" t="s">
        <v>74</v>
      </c>
      <c r="R29" s="45">
        <v>23270.865999999998</v>
      </c>
      <c r="S29" s="174">
        <v>22495.121000000003</v>
      </c>
      <c r="T29" s="174">
        <v>24799.759999999984</v>
      </c>
      <c r="U29" s="174">
        <v>25615.480000000018</v>
      </c>
      <c r="V29" s="174">
        <v>29400.613000000012</v>
      </c>
      <c r="W29" s="174">
        <v>25803.076000000012</v>
      </c>
      <c r="X29" s="174">
        <v>26846.136999999999</v>
      </c>
      <c r="Y29" s="174">
        <v>26379.177</v>
      </c>
      <c r="Z29" s="174">
        <v>31298.861000000001</v>
      </c>
      <c r="AA29" s="174">
        <v>31619.378999999994</v>
      </c>
      <c r="AB29" s="174">
        <v>28181.773000000012</v>
      </c>
      <c r="AC29" s="174">
        <v>29929.548000000032</v>
      </c>
      <c r="AD29" s="130">
        <v>28691.886000000002</v>
      </c>
      <c r="AE29" s="408">
        <f>IF(AD29="","",(AD29-AC29)/AC29)</f>
        <v>-4.1352512239744753E-2</v>
      </c>
      <c r="AG29" s="229">
        <f t="shared" ref="AG29:AS44" si="16">(R29/B29)*10</f>
        <v>2.7191842704023532</v>
      </c>
      <c r="AH29" s="177">
        <f t="shared" si="16"/>
        <v>2.7800309700828514</v>
      </c>
      <c r="AI29" s="177">
        <f t="shared" si="16"/>
        <v>1.9785027216642543</v>
      </c>
      <c r="AJ29" s="177">
        <f t="shared" si="16"/>
        <v>2.1318199900464254</v>
      </c>
      <c r="AK29" s="177">
        <f t="shared" si="16"/>
        <v>2.8836241613634588</v>
      </c>
      <c r="AL29" s="177">
        <f t="shared" si="16"/>
        <v>2.8113968285340656</v>
      </c>
      <c r="AM29" s="177">
        <f t="shared" si="16"/>
        <v>2.849648832409958</v>
      </c>
      <c r="AN29" s="177">
        <f t="shared" si="16"/>
        <v>2.7402501496381166</v>
      </c>
      <c r="AO29" s="177">
        <f t="shared" si="16"/>
        <v>2.5088253749107055</v>
      </c>
      <c r="AP29" s="177">
        <f t="shared" si="16"/>
        <v>2.713367743379365</v>
      </c>
      <c r="AQ29" s="177">
        <f t="shared" si="16"/>
        <v>2.7634057686437541</v>
      </c>
      <c r="AR29" s="177">
        <f t="shared" si="16"/>
        <v>2.8380336387450091</v>
      </c>
      <c r="AS29" s="177">
        <f t="shared" si="16"/>
        <v>2.7593852120716011</v>
      </c>
      <c r="AT29" s="408">
        <f t="shared" ref="AT29" si="17">IF(AS29="","",(AS29-AR29)/AR29)</f>
        <v>-2.7712295442765319E-2</v>
      </c>
      <c r="AW29" s="123"/>
    </row>
    <row r="30" spans="1:49" ht="20.100000000000001" customHeight="1" x14ac:dyDescent="0.25">
      <c r="A30" s="139" t="s">
        <v>75</v>
      </c>
      <c r="B30" s="135">
        <v>88844.739999999976</v>
      </c>
      <c r="C30" s="175">
        <v>127722.29999999996</v>
      </c>
      <c r="D30" s="175">
        <v>128469.03999999996</v>
      </c>
      <c r="E30" s="175">
        <v>149512.51999999999</v>
      </c>
      <c r="F30" s="175">
        <v>109776.64999999998</v>
      </c>
      <c r="G30" s="175">
        <v>98756.11</v>
      </c>
      <c r="H30" s="175">
        <v>114532.42999999993</v>
      </c>
      <c r="I30" s="175">
        <v>102519.81000000003</v>
      </c>
      <c r="J30" s="175">
        <v>148191.60999999999</v>
      </c>
      <c r="K30" s="175">
        <v>114647.40999999992</v>
      </c>
      <c r="L30" s="175">
        <v>104015.04000000004</v>
      </c>
      <c r="M30" s="175">
        <v>107674.22000000006</v>
      </c>
      <c r="N30" s="137">
        <v>108406.69000000005</v>
      </c>
      <c r="O30" s="337">
        <f t="shared" ref="O30:O45" si="18">IF(N30="","",(N30-M30)/M30)</f>
        <v>6.8026496964638909E-3</v>
      </c>
      <c r="Q30" s="127" t="s">
        <v>75</v>
      </c>
      <c r="R30" s="24">
        <v>24769.378999999986</v>
      </c>
      <c r="S30" s="175">
        <v>26090.180999999997</v>
      </c>
      <c r="T30" s="175">
        <v>26845.964000000011</v>
      </c>
      <c r="U30" s="175">
        <v>29407.368999999981</v>
      </c>
      <c r="V30" s="175">
        <v>29868.044999999998</v>
      </c>
      <c r="W30" s="175">
        <v>27835.92599999997</v>
      </c>
      <c r="X30" s="175">
        <v>29206.410000000018</v>
      </c>
      <c r="Y30" s="175">
        <v>26234.001999999982</v>
      </c>
      <c r="Z30" s="175">
        <v>31644.39</v>
      </c>
      <c r="AA30" s="175">
        <v>32055.040000000023</v>
      </c>
      <c r="AB30" s="175">
        <v>26905.675000000007</v>
      </c>
      <c r="AC30" s="175">
        <v>29585.051999999989</v>
      </c>
      <c r="AD30" s="137">
        <v>31295.391000000014</v>
      </c>
      <c r="AE30" s="337">
        <f t="shared" ref="AE30:AE45" si="19">IF(AD30="","",(AD30-AC30)/AC30)</f>
        <v>5.7810917486304438E-2</v>
      </c>
      <c r="AG30" s="230">
        <f t="shared" si="16"/>
        <v>2.7879398375187985</v>
      </c>
      <c r="AH30" s="178">
        <f t="shared" si="16"/>
        <v>2.0427271510143492</v>
      </c>
      <c r="AI30" s="178">
        <f t="shared" si="16"/>
        <v>2.0896835533292704</v>
      </c>
      <c r="AJ30" s="178">
        <f t="shared" si="16"/>
        <v>1.9668833753855519</v>
      </c>
      <c r="AK30" s="178">
        <f t="shared" si="16"/>
        <v>2.7208012815111413</v>
      </c>
      <c r="AL30" s="178">
        <f t="shared" si="16"/>
        <v>2.8186535496385967</v>
      </c>
      <c r="AM30" s="178">
        <f t="shared" si="16"/>
        <v>2.5500559099287456</v>
      </c>
      <c r="AN30" s="178">
        <f t="shared" si="16"/>
        <v>2.5589202711163801</v>
      </c>
      <c r="AO30" s="178">
        <f t="shared" si="16"/>
        <v>2.135369876877645</v>
      </c>
      <c r="AP30" s="178">
        <f t="shared" si="16"/>
        <v>2.795967218099392</v>
      </c>
      <c r="AQ30" s="178">
        <f t="shared" si="16"/>
        <v>2.5867100565456687</v>
      </c>
      <c r="AR30" s="178">
        <f t="shared" si="16"/>
        <v>2.7476448865847343</v>
      </c>
      <c r="AS30" s="178">
        <f t="shared" ref="AS30" si="20">(AD30/N30)*10</f>
        <v>2.8868505255533581</v>
      </c>
      <c r="AT30" s="337">
        <f t="shared" ref="AT30" si="21">IF(AS30="","",(AS30-AR30)/AR30)</f>
        <v>5.0663620924337696E-2</v>
      </c>
      <c r="AW30" s="123"/>
    </row>
    <row r="31" spans="1:49" ht="20.100000000000001" customHeight="1" x14ac:dyDescent="0.25">
      <c r="A31" s="139" t="s">
        <v>76</v>
      </c>
      <c r="B31" s="135">
        <v>163017.80000000002</v>
      </c>
      <c r="C31" s="175">
        <v>124161.32999999994</v>
      </c>
      <c r="D31" s="175">
        <v>181017.38999999993</v>
      </c>
      <c r="E31" s="175">
        <v>128321.88000000003</v>
      </c>
      <c r="F31" s="175">
        <v>109180.21999999993</v>
      </c>
      <c r="G31" s="175">
        <v>128703.72000000002</v>
      </c>
      <c r="H31" s="175">
        <v>167047.14999999997</v>
      </c>
      <c r="I31" s="175">
        <v>131035.77999999998</v>
      </c>
      <c r="J31" s="175">
        <v>136350.32999999999</v>
      </c>
      <c r="K31" s="175">
        <v>131403.34</v>
      </c>
      <c r="L31" s="175">
        <v>117972.88000000002</v>
      </c>
      <c r="M31" s="175">
        <v>151017.85000000006</v>
      </c>
      <c r="N31" s="137"/>
      <c r="O31" s="337" t="str">
        <f t="shared" si="18"/>
        <v/>
      </c>
      <c r="Q31" s="127" t="s">
        <v>76</v>
      </c>
      <c r="R31" s="24">
        <v>34176.324999999983</v>
      </c>
      <c r="S31" s="175">
        <v>30181.553999999996</v>
      </c>
      <c r="T31" s="175">
        <v>34669.633000000002</v>
      </c>
      <c r="U31" s="175">
        <v>29423.860999999994</v>
      </c>
      <c r="V31" s="175">
        <v>29544.088000000018</v>
      </c>
      <c r="W31" s="175">
        <v>34831.201999999983</v>
      </c>
      <c r="X31" s="175">
        <v>34959.243999999999</v>
      </c>
      <c r="Y31" s="175">
        <v>36752.83499999997</v>
      </c>
      <c r="Z31" s="175">
        <v>36699.917000000001</v>
      </c>
      <c r="AA31" s="175">
        <v>35665.698999999964</v>
      </c>
      <c r="AB31" s="175">
        <v>30966.271999999997</v>
      </c>
      <c r="AC31" s="175">
        <v>41188.165999999976</v>
      </c>
      <c r="AD31" s="137"/>
      <c r="AE31" s="337" t="str">
        <f t="shared" si="19"/>
        <v/>
      </c>
      <c r="AG31" s="230">
        <f t="shared" si="16"/>
        <v>2.0964781146598703</v>
      </c>
      <c r="AH31" s="178">
        <f t="shared" si="16"/>
        <v>2.4308336581123937</v>
      </c>
      <c r="AI31" s="178">
        <f t="shared" si="16"/>
        <v>1.9152653234034593</v>
      </c>
      <c r="AJ31" s="178">
        <f t="shared" si="16"/>
        <v>2.2929730300085991</v>
      </c>
      <c r="AK31" s="178">
        <f t="shared" si="16"/>
        <v>2.7059927155303445</v>
      </c>
      <c r="AL31" s="178">
        <f t="shared" si="16"/>
        <v>2.7063088774745574</v>
      </c>
      <c r="AM31" s="178">
        <f t="shared" si="16"/>
        <v>2.0927770392969895</v>
      </c>
      <c r="AN31" s="178">
        <f t="shared" si="16"/>
        <v>2.8047938509619263</v>
      </c>
      <c r="AO31" s="178">
        <f t="shared" si="16"/>
        <v>2.691589892008329</v>
      </c>
      <c r="AP31" s="178">
        <f t="shared" si="16"/>
        <v>2.7142155595131729</v>
      </c>
      <c r="AQ31" s="178">
        <f t="shared" si="16"/>
        <v>2.6248636127218381</v>
      </c>
      <c r="AR31" s="178">
        <f t="shared" si="16"/>
        <v>2.7273707048537608</v>
      </c>
      <c r="AS31" s="178"/>
      <c r="AT31" s="337"/>
      <c r="AW31" s="123"/>
    </row>
    <row r="32" spans="1:49" ht="20.100000000000001" customHeight="1" x14ac:dyDescent="0.25">
      <c r="A32" s="139" t="s">
        <v>77</v>
      </c>
      <c r="B32" s="135">
        <v>129054.22999999992</v>
      </c>
      <c r="C32" s="175">
        <v>143928.69999999998</v>
      </c>
      <c r="D32" s="175">
        <v>130551.29999999993</v>
      </c>
      <c r="E32" s="175">
        <v>168057.08999999997</v>
      </c>
      <c r="F32" s="175">
        <v>116200.55999999991</v>
      </c>
      <c r="G32" s="175">
        <v>126285.80000000003</v>
      </c>
      <c r="H32" s="175">
        <v>162799.5</v>
      </c>
      <c r="I32" s="175">
        <v>135156.71</v>
      </c>
      <c r="J32" s="175">
        <v>164204.01</v>
      </c>
      <c r="K32" s="175">
        <v>132405.87000000008</v>
      </c>
      <c r="L32" s="175">
        <v>104241.91999999998</v>
      </c>
      <c r="M32" s="175">
        <v>134300.00000000003</v>
      </c>
      <c r="N32" s="137"/>
      <c r="O32" s="337" t="str">
        <f t="shared" si="18"/>
        <v/>
      </c>
      <c r="Q32" s="127" t="s">
        <v>77</v>
      </c>
      <c r="R32" s="24">
        <v>29571.834999999992</v>
      </c>
      <c r="S32" s="175">
        <v>27556.182000000004</v>
      </c>
      <c r="T32" s="175">
        <v>27462.67</v>
      </c>
      <c r="U32" s="175">
        <v>33693.252999999975</v>
      </c>
      <c r="V32" s="175">
        <v>31434.276000000013</v>
      </c>
      <c r="W32" s="175">
        <v>35272.59899999998</v>
      </c>
      <c r="X32" s="175">
        <v>32738.878999999994</v>
      </c>
      <c r="Y32" s="175">
        <v>32002.925999999999</v>
      </c>
      <c r="Z32" s="175">
        <v>37177.171999999999</v>
      </c>
      <c r="AA32" s="175">
        <v>34138.758999999991</v>
      </c>
      <c r="AB32" s="175">
        <v>27197.232999999986</v>
      </c>
      <c r="AC32" s="175">
        <v>35728.330000000016</v>
      </c>
      <c r="AD32" s="137"/>
      <c r="AE32" s="337" t="str">
        <f t="shared" si="19"/>
        <v/>
      </c>
      <c r="AG32" s="230">
        <f t="shared" si="16"/>
        <v>2.2914270225780289</v>
      </c>
      <c r="AH32" s="178">
        <f t="shared" si="16"/>
        <v>1.9145717289185553</v>
      </c>
      <c r="AI32" s="178">
        <f t="shared" si="16"/>
        <v>2.1035922277296368</v>
      </c>
      <c r="AJ32" s="178">
        <f t="shared" si="16"/>
        <v>2.004869476200021</v>
      </c>
      <c r="AK32" s="178">
        <f t="shared" si="16"/>
        <v>2.7051742263548508</v>
      </c>
      <c r="AL32" s="178">
        <f t="shared" si="16"/>
        <v>2.7930772105810764</v>
      </c>
      <c r="AM32" s="178">
        <f t="shared" si="16"/>
        <v>2.0109938298336294</v>
      </c>
      <c r="AN32" s="178">
        <f t="shared" si="16"/>
        <v>2.3678384891138591</v>
      </c>
      <c r="AO32" s="178">
        <f t="shared" si="16"/>
        <v>2.2640842936783332</v>
      </c>
      <c r="AP32" s="178">
        <f t="shared" si="16"/>
        <v>2.578341806144997</v>
      </c>
      <c r="AQ32" s="178">
        <f t="shared" si="16"/>
        <v>2.6090495071464521</v>
      </c>
      <c r="AR32" s="178">
        <f t="shared" si="16"/>
        <v>2.6603373045420708</v>
      </c>
      <c r="AS32" s="178"/>
      <c r="AT32" s="337"/>
      <c r="AW32" s="123"/>
    </row>
    <row r="33" spans="1:49" ht="20.100000000000001" customHeight="1" x14ac:dyDescent="0.25">
      <c r="A33" s="139" t="s">
        <v>78</v>
      </c>
      <c r="B33" s="135">
        <v>118132.11000000003</v>
      </c>
      <c r="C33" s="175">
        <v>147173.66999999995</v>
      </c>
      <c r="D33" s="175">
        <v>167545.44000000024</v>
      </c>
      <c r="E33" s="175">
        <v>131905.74000000005</v>
      </c>
      <c r="F33" s="175">
        <v>115807.50000000003</v>
      </c>
      <c r="G33" s="175">
        <v>114798.86000000002</v>
      </c>
      <c r="H33" s="175">
        <v>138304.09999999992</v>
      </c>
      <c r="I33" s="175">
        <v>134536.19999999998</v>
      </c>
      <c r="J33" s="175">
        <v>144042.04</v>
      </c>
      <c r="K33" s="175">
        <v>143487.67999999993</v>
      </c>
      <c r="L33" s="175">
        <v>113189.59999999996</v>
      </c>
      <c r="M33" s="175">
        <v>131070.36999999986</v>
      </c>
      <c r="N33" s="137"/>
      <c r="O33" s="337" t="str">
        <f t="shared" si="18"/>
        <v/>
      </c>
      <c r="Q33" s="127" t="s">
        <v>78</v>
      </c>
      <c r="R33" s="24">
        <v>29004.790999999972</v>
      </c>
      <c r="S33" s="175">
        <v>32396.498</v>
      </c>
      <c r="T33" s="175">
        <v>31705.719999999998</v>
      </c>
      <c r="U33" s="175">
        <v>31122.389999999996</v>
      </c>
      <c r="V33" s="175">
        <v>31058.100000000006</v>
      </c>
      <c r="W33" s="175">
        <v>31539.86900000001</v>
      </c>
      <c r="X33" s="175">
        <v>33068.363999999994</v>
      </c>
      <c r="Y33" s="175">
        <v>35573.933999999957</v>
      </c>
      <c r="Z33" s="175">
        <v>34606.108999999997</v>
      </c>
      <c r="AA33" s="175">
        <v>36493.042000000009</v>
      </c>
      <c r="AB33" s="175">
        <v>28939.759999999998</v>
      </c>
      <c r="AC33" s="175">
        <v>35164.128999999986</v>
      </c>
      <c r="AD33" s="137"/>
      <c r="AE33" s="337" t="str">
        <f t="shared" si="19"/>
        <v/>
      </c>
      <c r="AG33" s="230">
        <f t="shared" si="16"/>
        <v>2.4552842575993914</v>
      </c>
      <c r="AH33" s="178">
        <f t="shared" si="16"/>
        <v>2.2012427902355096</v>
      </c>
      <c r="AI33" s="178">
        <f t="shared" si="16"/>
        <v>1.8923654382954234</v>
      </c>
      <c r="AJ33" s="178">
        <f t="shared" si="16"/>
        <v>2.3594416740317734</v>
      </c>
      <c r="AK33" s="178">
        <f t="shared" si="16"/>
        <v>2.6818729356906932</v>
      </c>
      <c r="AL33" s="178">
        <f t="shared" si="16"/>
        <v>2.7474026310017368</v>
      </c>
      <c r="AM33" s="178">
        <f t="shared" si="16"/>
        <v>2.3909894211379137</v>
      </c>
      <c r="AN33" s="178">
        <f t="shared" si="16"/>
        <v>2.6441904855347453</v>
      </c>
      <c r="AO33" s="178">
        <f t="shared" si="16"/>
        <v>2.4025006171809284</v>
      </c>
      <c r="AP33" s="178">
        <f t="shared" si="16"/>
        <v>2.5432874794546838</v>
      </c>
      <c r="AQ33" s="178">
        <f t="shared" si="16"/>
        <v>2.5567507968930014</v>
      </c>
      <c r="AR33" s="178">
        <f t="shared" si="16"/>
        <v>2.6828434984962675</v>
      </c>
      <c r="AS33" s="178"/>
      <c r="AT33" s="337"/>
      <c r="AW33" s="123"/>
    </row>
    <row r="34" spans="1:49" ht="20.100000000000001" customHeight="1" x14ac:dyDescent="0.25">
      <c r="A34" s="139" t="s">
        <v>79</v>
      </c>
      <c r="B34" s="135">
        <v>135211.27999999997</v>
      </c>
      <c r="C34" s="175">
        <v>175317.34000000005</v>
      </c>
      <c r="D34" s="175">
        <v>118154.39000000004</v>
      </c>
      <c r="E34" s="175">
        <v>152399.24000000002</v>
      </c>
      <c r="F34" s="175">
        <v>114737.72999999998</v>
      </c>
      <c r="G34" s="175">
        <v>115427.66999999995</v>
      </c>
      <c r="H34" s="175">
        <v>126613.06000000001</v>
      </c>
      <c r="I34" s="175">
        <v>156897.32000000004</v>
      </c>
      <c r="J34" s="175">
        <v>146611.98000000001</v>
      </c>
      <c r="K34" s="175">
        <v>114891.16999999987</v>
      </c>
      <c r="L34" s="175">
        <v>131146.98999999996</v>
      </c>
      <c r="M34" s="175">
        <v>137127.59</v>
      </c>
      <c r="N34" s="137"/>
      <c r="O34" s="337" t="str">
        <f t="shared" si="18"/>
        <v/>
      </c>
      <c r="Q34" s="127" t="s">
        <v>79</v>
      </c>
      <c r="R34" s="24">
        <v>28421.635000000002</v>
      </c>
      <c r="S34" s="175">
        <v>31101.468000000008</v>
      </c>
      <c r="T34" s="175">
        <v>27821.58</v>
      </c>
      <c r="U34" s="175">
        <v>30041.770000000019</v>
      </c>
      <c r="V34" s="175">
        <v>29496.788000000015</v>
      </c>
      <c r="W34" s="175">
        <v>31068.588000000022</v>
      </c>
      <c r="X34" s="175">
        <v>31963.873999999989</v>
      </c>
      <c r="Y34" s="175">
        <v>36419.877999999997</v>
      </c>
      <c r="Z34" s="175">
        <v>35474.750999999997</v>
      </c>
      <c r="AA34" s="175">
        <v>29960.277999999991</v>
      </c>
      <c r="AB34" s="175">
        <v>34243.893000000018</v>
      </c>
      <c r="AC34" s="175">
        <v>36752.535999999971</v>
      </c>
      <c r="AD34" s="137"/>
      <c r="AE34" s="337" t="str">
        <f t="shared" si="19"/>
        <v/>
      </c>
      <c r="AG34" s="230">
        <f t="shared" si="16"/>
        <v>2.1020165625234823</v>
      </c>
      <c r="AH34" s="178">
        <f t="shared" si="16"/>
        <v>1.7740098041642658</v>
      </c>
      <c r="AI34" s="178">
        <f t="shared" si="16"/>
        <v>2.354680177351006</v>
      </c>
      <c r="AJ34" s="178">
        <f t="shared" si="16"/>
        <v>1.9712545810595916</v>
      </c>
      <c r="AK34" s="178">
        <f t="shared" si="16"/>
        <v>2.5708010782503732</v>
      </c>
      <c r="AL34" s="178">
        <f t="shared" si="16"/>
        <v>2.691606613908089</v>
      </c>
      <c r="AM34" s="178">
        <f t="shared" si="16"/>
        <v>2.5245321454200687</v>
      </c>
      <c r="AN34" s="178">
        <f t="shared" si="16"/>
        <v>2.3212555829506831</v>
      </c>
      <c r="AO34" s="178">
        <f t="shared" si="16"/>
        <v>2.4196352167128494</v>
      </c>
      <c r="AP34" s="178">
        <f t="shared" si="16"/>
        <v>2.6077093653063175</v>
      </c>
      <c r="AQ34" s="178">
        <f t="shared" si="16"/>
        <v>2.6111078111666934</v>
      </c>
      <c r="AR34" s="178">
        <f t="shared" si="16"/>
        <v>2.6801707810951809</v>
      </c>
      <c r="AS34" s="178"/>
      <c r="AT34" s="337"/>
      <c r="AW34" s="123"/>
    </row>
    <row r="35" spans="1:49" ht="20.100000000000001" customHeight="1" x14ac:dyDescent="0.25">
      <c r="A35" s="139" t="s">
        <v>80</v>
      </c>
      <c r="B35" s="135">
        <v>127394.07999999993</v>
      </c>
      <c r="C35" s="175">
        <v>153173.20000000004</v>
      </c>
      <c r="D35" s="175">
        <v>157184.51</v>
      </c>
      <c r="E35" s="175">
        <v>153334.56</v>
      </c>
      <c r="F35" s="175">
        <v>127866.06000000003</v>
      </c>
      <c r="G35" s="175">
        <v>125620.06999999993</v>
      </c>
      <c r="H35" s="175">
        <v>136980</v>
      </c>
      <c r="I35" s="175">
        <v>143925.01</v>
      </c>
      <c r="J35" s="175">
        <v>137723</v>
      </c>
      <c r="K35" s="175">
        <v>141500.09</v>
      </c>
      <c r="L35" s="175">
        <v>149245.17000000007</v>
      </c>
      <c r="M35" s="175">
        <v>121175.88999999987</v>
      </c>
      <c r="N35" s="137"/>
      <c r="O35" s="337" t="str">
        <f t="shared" si="18"/>
        <v/>
      </c>
      <c r="Q35" s="127" t="s">
        <v>80</v>
      </c>
      <c r="R35" s="24">
        <v>32779.412000000004</v>
      </c>
      <c r="S35" s="175">
        <v>32399.374999999993</v>
      </c>
      <c r="T35" s="175">
        <v>32672.658999999996</v>
      </c>
      <c r="U35" s="175">
        <v>33859.816999999988</v>
      </c>
      <c r="V35" s="175">
        <v>36267.96699999999</v>
      </c>
      <c r="W35" s="175">
        <v>36630.704999999973</v>
      </c>
      <c r="X35" s="175">
        <v>36275.366999999962</v>
      </c>
      <c r="Y35" s="175">
        <v>35138.28200000005</v>
      </c>
      <c r="Z35" s="175">
        <v>35499.514000000003</v>
      </c>
      <c r="AA35" s="175">
        <v>41925.194999999985</v>
      </c>
      <c r="AB35" s="175">
        <v>39852.698999999964</v>
      </c>
      <c r="AC35" s="175">
        <v>34988.748999999974</v>
      </c>
      <c r="AD35" s="137"/>
      <c r="AE35" s="337" t="str">
        <f t="shared" si="19"/>
        <v/>
      </c>
      <c r="AG35" s="230">
        <f t="shared" si="16"/>
        <v>2.5730718413288924</v>
      </c>
      <c r="AH35" s="178">
        <f t="shared" si="16"/>
        <v>2.1152117341675951</v>
      </c>
      <c r="AI35" s="178">
        <f t="shared" si="16"/>
        <v>2.0786182429808124</v>
      </c>
      <c r="AJ35" s="178">
        <f t="shared" si="16"/>
        <v>2.2082312689324564</v>
      </c>
      <c r="AK35" s="178">
        <f t="shared" si="16"/>
        <v>2.8364029516511247</v>
      </c>
      <c r="AL35" s="178">
        <f t="shared" si="16"/>
        <v>2.9159914494554884</v>
      </c>
      <c r="AM35" s="178">
        <f t="shared" si="16"/>
        <v>2.6482236092860245</v>
      </c>
      <c r="AN35" s="178">
        <f t="shared" si="16"/>
        <v>2.4414298807413699</v>
      </c>
      <c r="AO35" s="178">
        <f t="shared" si="16"/>
        <v>2.5776024338708856</v>
      </c>
      <c r="AP35" s="178">
        <f t="shared" si="16"/>
        <v>2.962909422884465</v>
      </c>
      <c r="AQ35" s="178">
        <f t="shared" si="16"/>
        <v>2.6702840031607016</v>
      </c>
      <c r="AR35" s="178">
        <f t="shared" si="16"/>
        <v>2.8874348684379387</v>
      </c>
      <c r="AS35" s="178"/>
      <c r="AT35" s="337"/>
      <c r="AW35" s="123"/>
    </row>
    <row r="36" spans="1:49" ht="20.100000000000001" customHeight="1" x14ac:dyDescent="0.25">
      <c r="A36" s="139" t="s">
        <v>81</v>
      </c>
      <c r="B36" s="135">
        <v>84144.9</v>
      </c>
      <c r="C36" s="175">
        <v>93566.699999999968</v>
      </c>
      <c r="D36" s="175">
        <v>109659.02</v>
      </c>
      <c r="E36" s="175">
        <v>85683.409999999989</v>
      </c>
      <c r="F36" s="175">
        <v>75119.589999999982</v>
      </c>
      <c r="G36" s="175">
        <v>77720.049999999974</v>
      </c>
      <c r="H36" s="175">
        <v>113987.73000000001</v>
      </c>
      <c r="I36" s="175">
        <v>109779.21999999999</v>
      </c>
      <c r="J36" s="175">
        <v>115223.08</v>
      </c>
      <c r="K36" s="175">
        <v>101102.37999999996</v>
      </c>
      <c r="L36" s="175">
        <v>89495.020000000019</v>
      </c>
      <c r="M36" s="175">
        <v>92283.700000000084</v>
      </c>
      <c r="N36" s="137"/>
      <c r="O36" s="337" t="str">
        <f t="shared" si="18"/>
        <v/>
      </c>
      <c r="Q36" s="127" t="s">
        <v>81</v>
      </c>
      <c r="R36" s="24">
        <v>21851.23599999999</v>
      </c>
      <c r="S36" s="175">
        <v>23756.94100000001</v>
      </c>
      <c r="T36" s="175">
        <v>26722.863000000001</v>
      </c>
      <c r="U36" s="175">
        <v>25745.833000000013</v>
      </c>
      <c r="V36" s="175">
        <v>21196.857</v>
      </c>
      <c r="W36" s="175">
        <v>23742.381999999994</v>
      </c>
      <c r="X36" s="175">
        <v>27458.442999999999</v>
      </c>
      <c r="Y36" s="175">
        <v>27213.074000000004</v>
      </c>
      <c r="Z36" s="175">
        <v>30488.754000000001</v>
      </c>
      <c r="AA36" s="175">
        <v>28270.806999999997</v>
      </c>
      <c r="AB36" s="175">
        <v>25817.175000000007</v>
      </c>
      <c r="AC36" s="175">
        <v>25830.83300000001</v>
      </c>
      <c r="AD36" s="137"/>
      <c r="AE36" s="337" t="str">
        <f t="shared" si="19"/>
        <v/>
      </c>
      <c r="AG36" s="230">
        <f t="shared" si="16"/>
        <v>2.596858038930463</v>
      </c>
      <c r="AH36" s="178">
        <f t="shared" si="16"/>
        <v>2.5390380338304137</v>
      </c>
      <c r="AI36" s="178">
        <f t="shared" si="16"/>
        <v>2.4369051446930676</v>
      </c>
      <c r="AJ36" s="178">
        <f t="shared" si="16"/>
        <v>3.0047628823362675</v>
      </c>
      <c r="AK36" s="178">
        <f t="shared" si="16"/>
        <v>2.8217482283915563</v>
      </c>
      <c r="AL36" s="178">
        <f t="shared" si="16"/>
        <v>3.0548593316653818</v>
      </c>
      <c r="AM36" s="178">
        <f t="shared" si="16"/>
        <v>2.4088946240090925</v>
      </c>
      <c r="AN36" s="178">
        <f t="shared" si="16"/>
        <v>2.4788911781300693</v>
      </c>
      <c r="AO36" s="178">
        <f t="shared" si="16"/>
        <v>2.6460630977752024</v>
      </c>
      <c r="AP36" s="178">
        <f t="shared" si="16"/>
        <v>2.7962553403787336</v>
      </c>
      <c r="AQ36" s="178">
        <f t="shared" si="16"/>
        <v>2.8847610738564002</v>
      </c>
      <c r="AR36" s="178">
        <f t="shared" si="16"/>
        <v>2.7990677660301859</v>
      </c>
      <c r="AS36" s="178"/>
      <c r="AT36" s="337"/>
      <c r="AW36" s="123"/>
    </row>
    <row r="37" spans="1:49" ht="20.100000000000001" customHeight="1" x14ac:dyDescent="0.25">
      <c r="A37" s="139" t="s">
        <v>82</v>
      </c>
      <c r="B37" s="135">
        <v>138558.80000000005</v>
      </c>
      <c r="C37" s="175">
        <v>155834.77000000008</v>
      </c>
      <c r="D37" s="175">
        <v>166910.12999999986</v>
      </c>
      <c r="E37" s="175">
        <v>141021.50999999992</v>
      </c>
      <c r="F37" s="175">
        <v>123949.06000000001</v>
      </c>
      <c r="G37" s="175">
        <v>108934.93999999996</v>
      </c>
      <c r="H37" s="175">
        <v>146959.93000000008</v>
      </c>
      <c r="I37" s="175">
        <v>147602.30999999997</v>
      </c>
      <c r="J37" s="175">
        <v>117229.17</v>
      </c>
      <c r="K37" s="175">
        <v>135705.82999999984</v>
      </c>
      <c r="L37" s="175">
        <v>125178.3499999999</v>
      </c>
      <c r="M37" s="175">
        <v>127605.73999999974</v>
      </c>
      <c r="N37" s="137"/>
      <c r="O37" s="337" t="str">
        <f t="shared" si="18"/>
        <v/>
      </c>
      <c r="Q37" s="127" t="s">
        <v>82</v>
      </c>
      <c r="R37" s="24">
        <v>36869.314999999995</v>
      </c>
      <c r="S37" s="175">
        <v>38144.778000000013</v>
      </c>
      <c r="T37" s="175">
        <v>35747.971000000005</v>
      </c>
      <c r="U37" s="175">
        <v>35405.063999999991</v>
      </c>
      <c r="V37" s="175">
        <v>39468.506000000016</v>
      </c>
      <c r="W37" s="175">
        <v>36656.012999999941</v>
      </c>
      <c r="X37" s="175">
        <v>39730.441999999974</v>
      </c>
      <c r="Y37" s="175">
        <v>38905.268000000018</v>
      </c>
      <c r="Z37" s="175">
        <v>37110.972999999998</v>
      </c>
      <c r="AA37" s="175">
        <v>44437.182000000023</v>
      </c>
      <c r="AB37" s="175">
        <v>35516.305999999968</v>
      </c>
      <c r="AC37" s="175">
        <v>38178.268000000004</v>
      </c>
      <c r="AD37" s="137"/>
      <c r="AE37" s="337" t="str">
        <f t="shared" si="19"/>
        <v/>
      </c>
      <c r="AG37" s="230">
        <f t="shared" si="16"/>
        <v>2.6609147163514684</v>
      </c>
      <c r="AH37" s="178">
        <f t="shared" si="16"/>
        <v>2.4477706740286518</v>
      </c>
      <c r="AI37" s="178">
        <f t="shared" si="16"/>
        <v>2.1417496349682335</v>
      </c>
      <c r="AJ37" s="178">
        <f t="shared" si="16"/>
        <v>2.5106144445623939</v>
      </c>
      <c r="AK37" s="178">
        <f t="shared" si="16"/>
        <v>3.1842521435822113</v>
      </c>
      <c r="AL37" s="178">
        <f t="shared" si="16"/>
        <v>3.3649454435831103</v>
      </c>
      <c r="AM37" s="178">
        <f t="shared" si="16"/>
        <v>2.7034880868546924</v>
      </c>
      <c r="AN37" s="178">
        <f t="shared" si="16"/>
        <v>2.6358170139749189</v>
      </c>
      <c r="AO37" s="178">
        <f t="shared" si="16"/>
        <v>3.1656773651131371</v>
      </c>
      <c r="AP37" s="178">
        <f t="shared" si="16"/>
        <v>3.2745226936823624</v>
      </c>
      <c r="AQ37" s="178">
        <f t="shared" si="16"/>
        <v>2.8372562827357921</v>
      </c>
      <c r="AR37" s="178">
        <f t="shared" si="16"/>
        <v>2.991892684451348</v>
      </c>
      <c r="AS37" s="178"/>
      <c r="AT37" s="337"/>
      <c r="AW37" s="123"/>
    </row>
    <row r="38" spans="1:49" ht="20.100000000000001" customHeight="1" x14ac:dyDescent="0.25">
      <c r="A38" s="139" t="s">
        <v>83</v>
      </c>
      <c r="B38" s="135">
        <v>122092.12999999996</v>
      </c>
      <c r="C38" s="175">
        <v>129989.20999999999</v>
      </c>
      <c r="D38" s="175">
        <v>213923.46999999977</v>
      </c>
      <c r="E38" s="175">
        <v>143278.98999999987</v>
      </c>
      <c r="F38" s="175">
        <v>142422.69000000009</v>
      </c>
      <c r="G38" s="175">
        <v>143940.27999999988</v>
      </c>
      <c r="H38" s="175">
        <v>138455.72000000012</v>
      </c>
      <c r="I38" s="175">
        <v>171460.04999999996</v>
      </c>
      <c r="J38" s="175">
        <v>167779.67</v>
      </c>
      <c r="K38" s="175">
        <v>161547.5199999999</v>
      </c>
      <c r="L38" s="175">
        <v>125255.67999999998</v>
      </c>
      <c r="M38" s="175">
        <v>128570.91999999997</v>
      </c>
      <c r="N38" s="137"/>
      <c r="O38" s="337" t="str">
        <f t="shared" si="18"/>
        <v/>
      </c>
      <c r="Q38" s="127" t="s">
        <v>83</v>
      </c>
      <c r="R38" s="24">
        <v>39727.941999999974</v>
      </c>
      <c r="S38" s="175">
        <v>40734.826999999983</v>
      </c>
      <c r="T38" s="175">
        <v>48266.111999999994</v>
      </c>
      <c r="U38" s="175">
        <v>48573.176999999916</v>
      </c>
      <c r="V38" s="175">
        <v>47199.009999999987</v>
      </c>
      <c r="W38" s="175">
        <v>49361.275999999947</v>
      </c>
      <c r="X38" s="175">
        <v>45412.628000000033</v>
      </c>
      <c r="Y38" s="175">
        <v>51801.627999999968</v>
      </c>
      <c r="Z38" s="175">
        <v>54582.834000000003</v>
      </c>
      <c r="AA38" s="175">
        <v>54939.106999999975</v>
      </c>
      <c r="AB38" s="175">
        <v>39610.614999999998</v>
      </c>
      <c r="AC38" s="175">
        <v>40325.788000000015</v>
      </c>
      <c r="AD38" s="137"/>
      <c r="AE38" s="337" t="str">
        <f t="shared" si="19"/>
        <v/>
      </c>
      <c r="AG38" s="230">
        <f t="shared" si="16"/>
        <v>3.2539314368583776</v>
      </c>
      <c r="AH38" s="178">
        <f t="shared" si="16"/>
        <v>3.1337083285605001</v>
      </c>
      <c r="AI38" s="178">
        <f t="shared" si="16"/>
        <v>2.2562326611474677</v>
      </c>
      <c r="AJ38" s="178">
        <f t="shared" si="16"/>
        <v>3.3901116276712977</v>
      </c>
      <c r="AK38" s="178">
        <f t="shared" si="16"/>
        <v>3.3140091652530894</v>
      </c>
      <c r="AL38" s="178">
        <f t="shared" si="16"/>
        <v>3.4292885910740196</v>
      </c>
      <c r="AM38" s="178">
        <f t="shared" si="16"/>
        <v>3.2799387414257781</v>
      </c>
      <c r="AN38" s="178">
        <f t="shared" si="16"/>
        <v>3.0212068642228891</v>
      </c>
      <c r="AO38" s="178">
        <f t="shared" si="16"/>
        <v>3.2532448061198354</v>
      </c>
      <c r="AP38" s="178">
        <f t="shared" si="16"/>
        <v>3.4008016340950329</v>
      </c>
      <c r="AQ38" s="178">
        <f t="shared" si="16"/>
        <v>3.1623807399392989</v>
      </c>
      <c r="AR38" s="178">
        <f t="shared" si="16"/>
        <v>3.1364625842297795</v>
      </c>
      <c r="AS38" s="178"/>
      <c r="AT38" s="337"/>
      <c r="AW38" s="123"/>
    </row>
    <row r="39" spans="1:49" ht="20.100000000000001" customHeight="1" x14ac:dyDescent="0.25">
      <c r="A39" s="139" t="s">
        <v>84</v>
      </c>
      <c r="B39" s="135">
        <v>155283.11000000002</v>
      </c>
      <c r="C39" s="175">
        <v>190846.28999999995</v>
      </c>
      <c r="D39" s="175">
        <v>164476.10999999999</v>
      </c>
      <c r="E39" s="175">
        <v>155784.03000000006</v>
      </c>
      <c r="F39" s="175">
        <v>141171.96999999974</v>
      </c>
      <c r="G39" s="175">
        <v>154005.31000000008</v>
      </c>
      <c r="H39" s="175">
        <v>193124.43999999997</v>
      </c>
      <c r="I39" s="175">
        <v>201827.3900000001</v>
      </c>
      <c r="J39" s="175">
        <v>161829.70000000001</v>
      </c>
      <c r="K39" s="175">
        <v>150815.30999999974</v>
      </c>
      <c r="L39" s="175">
        <v>141955.05999999985</v>
      </c>
      <c r="M39" s="175">
        <v>155291.75999999983</v>
      </c>
      <c r="N39" s="137"/>
      <c r="O39" s="337" t="str">
        <f t="shared" si="18"/>
        <v/>
      </c>
      <c r="Q39" s="127" t="s">
        <v>84</v>
      </c>
      <c r="R39" s="24">
        <v>50334.872000000032</v>
      </c>
      <c r="S39" s="175">
        <v>48986.57900000002</v>
      </c>
      <c r="T39" s="175">
        <v>51362.042000000016</v>
      </c>
      <c r="U39" s="175">
        <v>51289.855999999963</v>
      </c>
      <c r="V39" s="175">
        <v>48284.936000000031</v>
      </c>
      <c r="W39" s="175">
        <v>53105.856999999989</v>
      </c>
      <c r="X39" s="175">
        <v>59549.020999999986</v>
      </c>
      <c r="Y39" s="175">
        <v>59908.970000000067</v>
      </c>
      <c r="Z39" s="175">
        <v>53697.078000000001</v>
      </c>
      <c r="AA39" s="175">
        <v>48381.740000000013</v>
      </c>
      <c r="AB39" s="175">
        <v>43825.39899999999</v>
      </c>
      <c r="AC39" s="175">
        <v>47043.075000000019</v>
      </c>
      <c r="AD39" s="137"/>
      <c r="AE39" s="337" t="str">
        <f t="shared" si="19"/>
        <v/>
      </c>
      <c r="AG39" s="230">
        <f t="shared" si="16"/>
        <v>3.2414904621629503</v>
      </c>
      <c r="AH39" s="178">
        <f t="shared" si="16"/>
        <v>2.5668080317411479</v>
      </c>
      <c r="AI39" s="178">
        <f t="shared" ref="AI39:AQ41" si="22">IF(T39="","",(T39/D39)*10)</f>
        <v>3.1227660965473962</v>
      </c>
      <c r="AJ39" s="178">
        <f t="shared" si="22"/>
        <v>3.2923693141074821</v>
      </c>
      <c r="AK39" s="178">
        <f t="shared" si="22"/>
        <v>3.4202920027254784</v>
      </c>
      <c r="AL39" s="178">
        <f t="shared" si="22"/>
        <v>3.4483133730908344</v>
      </c>
      <c r="AM39" s="178">
        <f t="shared" si="22"/>
        <v>3.0834533940913951</v>
      </c>
      <c r="AN39" s="178">
        <f t="shared" si="22"/>
        <v>2.9683270442133765</v>
      </c>
      <c r="AO39" s="178">
        <f t="shared" si="22"/>
        <v>3.3181225695901304</v>
      </c>
      <c r="AP39" s="178">
        <f t="shared" si="22"/>
        <v>3.2080125021789963</v>
      </c>
      <c r="AQ39" s="178">
        <f t="shared" si="22"/>
        <v>3.0872727608300847</v>
      </c>
      <c r="AR39" s="178">
        <f>IF(AC39="","",(AC39/M39)*10)</f>
        <v>3.0293349112663845</v>
      </c>
      <c r="AS39" s="178"/>
      <c r="AT39" s="337"/>
      <c r="AW39" s="123"/>
    </row>
    <row r="40" spans="1:49" ht="20.100000000000001" customHeight="1" thickBot="1" x14ac:dyDescent="0.3">
      <c r="A40" s="139" t="s">
        <v>85</v>
      </c>
      <c r="B40" s="135">
        <v>149645.83999999991</v>
      </c>
      <c r="C40" s="175">
        <v>159202.30000000008</v>
      </c>
      <c r="D40" s="175">
        <v>203434.65000000014</v>
      </c>
      <c r="E40" s="175">
        <v>108594.94999999985</v>
      </c>
      <c r="F40" s="175">
        <v>106301.55</v>
      </c>
      <c r="G40" s="175">
        <v>116548.94000000003</v>
      </c>
      <c r="H40" s="175">
        <v>113772.80000000005</v>
      </c>
      <c r="I40" s="175">
        <v>147624.20999999967</v>
      </c>
      <c r="J40" s="175">
        <v>117569.23</v>
      </c>
      <c r="K40" s="175">
        <v>123931.32000000007</v>
      </c>
      <c r="L40" s="175">
        <v>108069.5199999999</v>
      </c>
      <c r="M40" s="175">
        <v>121029.91000000006</v>
      </c>
      <c r="N40" s="137"/>
      <c r="O40" s="337" t="str">
        <f t="shared" si="18"/>
        <v/>
      </c>
      <c r="Q40" s="128" t="s">
        <v>85</v>
      </c>
      <c r="R40" s="24">
        <v>35379.044000000002</v>
      </c>
      <c r="S40" s="175">
        <v>37144.067999999992</v>
      </c>
      <c r="T40" s="175">
        <v>37986.12000000001</v>
      </c>
      <c r="U40" s="175">
        <v>33420.183999999987</v>
      </c>
      <c r="V40" s="175">
        <v>33733.983000000022</v>
      </c>
      <c r="W40" s="175">
        <v>36039.897999999965</v>
      </c>
      <c r="X40" s="175">
        <v>34055.992000000013</v>
      </c>
      <c r="Y40" s="175">
        <v>36034.477999999988</v>
      </c>
      <c r="Z40" s="175">
        <v>35921.741999999998</v>
      </c>
      <c r="AA40" s="175">
        <v>37043.72399999998</v>
      </c>
      <c r="AB40" s="175">
        <v>32897.341999999997</v>
      </c>
      <c r="AC40" s="175">
        <v>33884.237000000023</v>
      </c>
      <c r="AD40" s="137"/>
      <c r="AE40" s="337" t="str">
        <f t="shared" si="19"/>
        <v/>
      </c>
      <c r="AG40" s="230">
        <f t="shared" si="16"/>
        <v>2.3641849315690981</v>
      </c>
      <c r="AH40" s="178">
        <f t="shared" si="16"/>
        <v>2.3331363931299971</v>
      </c>
      <c r="AI40" s="178">
        <f t="shared" si="22"/>
        <v>1.8672394304510065</v>
      </c>
      <c r="AJ40" s="178">
        <f t="shared" si="22"/>
        <v>3.0775081161693092</v>
      </c>
      <c r="AK40" s="178">
        <f t="shared" si="22"/>
        <v>3.1734234355002373</v>
      </c>
      <c r="AL40" s="178">
        <f t="shared" si="22"/>
        <v>3.0922544640903604</v>
      </c>
      <c r="AM40" s="178">
        <f t="shared" si="22"/>
        <v>2.9933333802103839</v>
      </c>
      <c r="AN40" s="178">
        <f t="shared" si="22"/>
        <v>2.4409599211403106</v>
      </c>
      <c r="AO40" s="178">
        <f t="shared" si="22"/>
        <v>3.0553693343062638</v>
      </c>
      <c r="AP40" s="178">
        <f t="shared" si="22"/>
        <v>2.9890526462560034</v>
      </c>
      <c r="AQ40" s="178">
        <f t="shared" si="22"/>
        <v>3.0440906927318663</v>
      </c>
      <c r="AR40" s="178">
        <f>IF(AC40="","",(AC40/M40)*10)</f>
        <v>2.7996581175677981</v>
      </c>
      <c r="AS40" s="178"/>
      <c r="AT40" s="337"/>
      <c r="AW40" s="123"/>
    </row>
    <row r="41" spans="1:49" ht="20.100000000000001" customHeight="1" thickBot="1" x14ac:dyDescent="0.3">
      <c r="A41" s="41" t="str">
        <f>A19</f>
        <v>jan-fev</v>
      </c>
      <c r="B41" s="193">
        <f>SUM(B29:B30)</f>
        <v>174425.06</v>
      </c>
      <c r="C41" s="194">
        <f t="shared" ref="C41:N41" si="23">SUM(C29:C30)</f>
        <v>208639.09999999995</v>
      </c>
      <c r="D41" s="194">
        <f t="shared" si="23"/>
        <v>253815.14</v>
      </c>
      <c r="E41" s="194">
        <f t="shared" si="23"/>
        <v>269670.31999999989</v>
      </c>
      <c r="F41" s="194">
        <f t="shared" si="23"/>
        <v>211733.81000000003</v>
      </c>
      <c r="G41" s="194">
        <f t="shared" si="23"/>
        <v>190536.37999999995</v>
      </c>
      <c r="H41" s="194">
        <f t="shared" si="23"/>
        <v>208741.00999999989</v>
      </c>
      <c r="I41" s="194">
        <f t="shared" si="23"/>
        <v>198785.39</v>
      </c>
      <c r="J41" s="194">
        <f t="shared" si="23"/>
        <v>272946.64999999997</v>
      </c>
      <c r="K41" s="194">
        <f t="shared" si="23"/>
        <v>231179.26999999984</v>
      </c>
      <c r="L41" s="194">
        <f t="shared" si="23"/>
        <v>205997.06999999995</v>
      </c>
      <c r="M41" s="194">
        <f t="shared" si="23"/>
        <v>213132.97000000009</v>
      </c>
      <c r="N41" s="195">
        <f t="shared" si="23"/>
        <v>212385.95999999996</v>
      </c>
      <c r="O41" s="408">
        <f t="shared" si="18"/>
        <v>-3.504901189150254E-3</v>
      </c>
      <c r="Q41" s="127"/>
      <c r="R41" s="193">
        <f>SUM(R29:R30)</f>
        <v>48040.244999999981</v>
      </c>
      <c r="S41" s="194">
        <f t="shared" ref="S41:AD41" si="24">SUM(S29:S30)</f>
        <v>48585.301999999996</v>
      </c>
      <c r="T41" s="194">
        <f t="shared" si="24"/>
        <v>51645.723999999995</v>
      </c>
      <c r="U41" s="194">
        <f t="shared" si="24"/>
        <v>55022.849000000002</v>
      </c>
      <c r="V41" s="194">
        <f t="shared" si="24"/>
        <v>59268.65800000001</v>
      </c>
      <c r="W41" s="194">
        <f t="shared" si="24"/>
        <v>53639.001999999979</v>
      </c>
      <c r="X41" s="194">
        <f t="shared" si="24"/>
        <v>56052.54700000002</v>
      </c>
      <c r="Y41" s="194">
        <f t="shared" si="24"/>
        <v>52613.178999999982</v>
      </c>
      <c r="Z41" s="194">
        <f t="shared" si="24"/>
        <v>62943.251000000004</v>
      </c>
      <c r="AA41" s="194">
        <f t="shared" si="24"/>
        <v>63674.419000000016</v>
      </c>
      <c r="AB41" s="194">
        <f t="shared" si="24"/>
        <v>55087.448000000019</v>
      </c>
      <c r="AC41" s="194">
        <f t="shared" si="24"/>
        <v>59514.60000000002</v>
      </c>
      <c r="AD41" s="195">
        <f t="shared" si="24"/>
        <v>59987.277000000016</v>
      </c>
      <c r="AE41" s="362">
        <f t="shared" si="19"/>
        <v>7.9422024175579749E-3</v>
      </c>
      <c r="AG41" s="231">
        <f t="shared" si="16"/>
        <v>2.7542054450203417</v>
      </c>
      <c r="AH41" s="199">
        <f t="shared" si="16"/>
        <v>2.3286767437167821</v>
      </c>
      <c r="AI41" s="199">
        <f t="shared" si="22"/>
        <v>2.0347771216484563</v>
      </c>
      <c r="AJ41" s="199">
        <f t="shared" si="22"/>
        <v>2.0403746693369897</v>
      </c>
      <c r="AK41" s="199">
        <f t="shared" si="22"/>
        <v>2.799206135288455</v>
      </c>
      <c r="AL41" s="199">
        <f t="shared" si="22"/>
        <v>2.815158029138582</v>
      </c>
      <c r="AM41" s="199">
        <f t="shared" si="22"/>
        <v>2.6852675954763292</v>
      </c>
      <c r="AN41" s="199">
        <f t="shared" si="22"/>
        <v>2.6467326899627777</v>
      </c>
      <c r="AO41" s="199">
        <f t="shared" si="22"/>
        <v>2.3060642436901135</v>
      </c>
      <c r="AP41" s="199">
        <f t="shared" si="22"/>
        <v>2.7543308273272107</v>
      </c>
      <c r="AQ41" s="199">
        <f t="shared" si="22"/>
        <v>2.6741859969173367</v>
      </c>
      <c r="AR41" s="199">
        <f>IF(AC41="","",(AC41/M41)*10)</f>
        <v>2.7923694771390832</v>
      </c>
      <c r="AS41" s="199">
        <f>IF(AD41="","",(AD41/N41)*10)</f>
        <v>2.8244464464600219</v>
      </c>
      <c r="AT41" s="408">
        <f t="shared" ref="AT41" si="25">IF(AS41="","",(AS41-AR41)/AR41)</f>
        <v>1.1487365688369798E-2</v>
      </c>
      <c r="AW41" s="123"/>
    </row>
    <row r="42" spans="1:49" ht="20.100000000000001" customHeight="1" x14ac:dyDescent="0.25">
      <c r="A42" s="139" t="s">
        <v>86</v>
      </c>
      <c r="B42" s="135">
        <f>SUM(B29:B31)</f>
        <v>337442.86</v>
      </c>
      <c r="C42" s="175">
        <f>SUM(C29:C31)</f>
        <v>332800.42999999988</v>
      </c>
      <c r="D42" s="175">
        <f>SUM(D29:D31)</f>
        <v>434832.52999999991</v>
      </c>
      <c r="E42" s="175">
        <f t="shared" ref="E42:M42" si="26">SUM(E29:E31)</f>
        <v>397992.19999999995</v>
      </c>
      <c r="F42" s="175">
        <f t="shared" si="26"/>
        <v>320914.02999999997</v>
      </c>
      <c r="G42" s="175">
        <f t="shared" si="26"/>
        <v>319240.09999999998</v>
      </c>
      <c r="H42" s="175">
        <f t="shared" si="26"/>
        <v>375788.15999999986</v>
      </c>
      <c r="I42" s="175">
        <f t="shared" si="26"/>
        <v>329821.17</v>
      </c>
      <c r="J42" s="175">
        <f t="shared" si="26"/>
        <v>409296.98</v>
      </c>
      <c r="K42" s="175">
        <f t="shared" si="26"/>
        <v>362582.60999999987</v>
      </c>
      <c r="L42" s="175">
        <f t="shared" si="26"/>
        <v>323969.94999999995</v>
      </c>
      <c r="M42" s="175">
        <f t="shared" si="26"/>
        <v>364150.82000000018</v>
      </c>
      <c r="N42" s="137" t="str">
        <f>IF(N31="","",SUM(N29:N31))</f>
        <v/>
      </c>
      <c r="O42" s="408" t="str">
        <f t="shared" si="18"/>
        <v/>
      </c>
      <c r="Q42" s="126" t="s">
        <v>86</v>
      </c>
      <c r="R42" s="24">
        <f>SUM(R29:R31)</f>
        <v>82216.569999999963</v>
      </c>
      <c r="S42" s="175">
        <f>SUM(S29:S31)</f>
        <v>78766.856</v>
      </c>
      <c r="T42" s="175">
        <f>SUM(T29:T31)</f>
        <v>86315.356999999989</v>
      </c>
      <c r="U42" s="175">
        <f t="shared" ref="U42:AC42" si="27">SUM(U29:U31)</f>
        <v>84446.709999999992</v>
      </c>
      <c r="V42" s="175">
        <f t="shared" si="27"/>
        <v>88812.746000000028</v>
      </c>
      <c r="W42" s="175">
        <f t="shared" si="27"/>
        <v>88470.203999999969</v>
      </c>
      <c r="X42" s="175">
        <f t="shared" si="27"/>
        <v>91011.791000000027</v>
      </c>
      <c r="Y42" s="175">
        <f t="shared" si="27"/>
        <v>89366.013999999952</v>
      </c>
      <c r="Z42" s="175">
        <f t="shared" si="27"/>
        <v>99643.168000000005</v>
      </c>
      <c r="AA42" s="175">
        <f t="shared" si="27"/>
        <v>99340.117999999988</v>
      </c>
      <c r="AB42" s="175">
        <f t="shared" si="27"/>
        <v>86053.720000000016</v>
      </c>
      <c r="AC42" s="175">
        <f t="shared" si="27"/>
        <v>100702.766</v>
      </c>
      <c r="AD42" s="175"/>
      <c r="AE42" s="337" t="str">
        <f t="shared" si="19"/>
        <v/>
      </c>
      <c r="AG42" s="229">
        <f t="shared" si="16"/>
        <v>2.4364590200545351</v>
      </c>
      <c r="AH42" s="177">
        <f t="shared" si="16"/>
        <v>2.3667894900255999</v>
      </c>
      <c r="AI42" s="177">
        <f t="shared" si="16"/>
        <v>1.9850252923809542</v>
      </c>
      <c r="AJ42" s="177">
        <f t="shared" si="16"/>
        <v>2.1218182165379122</v>
      </c>
      <c r="AK42" s="177">
        <f t="shared" si="16"/>
        <v>2.7674934000236773</v>
      </c>
      <c r="AL42" s="177">
        <f t="shared" si="16"/>
        <v>2.7712747865947911</v>
      </c>
      <c r="AM42" s="177">
        <f t="shared" si="16"/>
        <v>2.4218908599994227</v>
      </c>
      <c r="AN42" s="177">
        <f t="shared" si="16"/>
        <v>2.7095293488892769</v>
      </c>
      <c r="AO42" s="177">
        <f t="shared" si="16"/>
        <v>2.4344955587016552</v>
      </c>
      <c r="AP42" s="177">
        <f t="shared" si="16"/>
        <v>2.7397926778672597</v>
      </c>
      <c r="AQ42" s="177">
        <f t="shared" si="16"/>
        <v>2.6562253690504329</v>
      </c>
      <c r="AR42" s="177">
        <f t="shared" si="16"/>
        <v>2.765413682166086</v>
      </c>
      <c r="AS42" s="177"/>
      <c r="AT42" s="408"/>
      <c r="AW42" s="123"/>
    </row>
    <row r="43" spans="1:49" ht="20.100000000000001" customHeight="1" x14ac:dyDescent="0.25">
      <c r="A43" s="139" t="s">
        <v>87</v>
      </c>
      <c r="B43" s="135">
        <f>SUM(B32:B34)</f>
        <v>382397.61999999994</v>
      </c>
      <c r="C43" s="175">
        <f>SUM(C32:C34)</f>
        <v>466419.70999999996</v>
      </c>
      <c r="D43" s="175">
        <f>SUM(D32:D34)</f>
        <v>416251.13000000024</v>
      </c>
      <c r="E43" s="175">
        <f t="shared" ref="E43:M43" si="28">SUM(E32:E34)</f>
        <v>452362.07000000007</v>
      </c>
      <c r="F43" s="175">
        <f t="shared" si="28"/>
        <v>346745.78999999992</v>
      </c>
      <c r="G43" s="175">
        <f t="shared" si="28"/>
        <v>356512.32999999996</v>
      </c>
      <c r="H43" s="175">
        <f t="shared" si="28"/>
        <v>427716.65999999992</v>
      </c>
      <c r="I43" s="175">
        <f t="shared" si="28"/>
        <v>426590.23</v>
      </c>
      <c r="J43" s="175">
        <f t="shared" si="28"/>
        <v>454858.03</v>
      </c>
      <c r="K43" s="175">
        <f t="shared" si="28"/>
        <v>390784.71999999991</v>
      </c>
      <c r="L43" s="175">
        <f t="shared" si="28"/>
        <v>348578.50999999989</v>
      </c>
      <c r="M43" s="175">
        <f t="shared" si="28"/>
        <v>402497.95999999985</v>
      </c>
      <c r="N43" s="137" t="str">
        <f>IF(N34="","",SUM(N32:N34))</f>
        <v/>
      </c>
      <c r="O43" s="337" t="str">
        <f t="shared" si="18"/>
        <v/>
      </c>
      <c r="Q43" s="127" t="s">
        <v>87</v>
      </c>
      <c r="R43" s="24">
        <f>SUM(R32:R34)</f>
        <v>86998.260999999969</v>
      </c>
      <c r="S43" s="175">
        <f>SUM(S32:S34)</f>
        <v>91054.148000000016</v>
      </c>
      <c r="T43" s="175">
        <f>SUM(T32:T34)</f>
        <v>86989.97</v>
      </c>
      <c r="U43" s="175">
        <f t="shared" ref="U43:AC43" si="29">SUM(U32:U34)</f>
        <v>94857.412999999986</v>
      </c>
      <c r="V43" s="175">
        <f t="shared" si="29"/>
        <v>91989.164000000033</v>
      </c>
      <c r="W43" s="175">
        <f t="shared" si="29"/>
        <v>97881.056000000011</v>
      </c>
      <c r="X43" s="175">
        <f t="shared" si="29"/>
        <v>97771.116999999969</v>
      </c>
      <c r="Y43" s="175">
        <f t="shared" si="29"/>
        <v>103996.73799999995</v>
      </c>
      <c r="Z43" s="175">
        <f t="shared" si="29"/>
        <v>107258.03199999998</v>
      </c>
      <c r="AA43" s="175">
        <f t="shared" si="29"/>
        <v>100592.079</v>
      </c>
      <c r="AB43" s="175">
        <f t="shared" si="29"/>
        <v>90380.885999999999</v>
      </c>
      <c r="AC43" s="175">
        <f t="shared" si="29"/>
        <v>107644.99499999997</v>
      </c>
      <c r="AD43" s="175"/>
      <c r="AE43" s="337" t="str">
        <f t="shared" si="19"/>
        <v/>
      </c>
      <c r="AG43" s="230">
        <f t="shared" si="16"/>
        <v>2.2750732862824821</v>
      </c>
      <c r="AH43" s="178">
        <f t="shared" si="16"/>
        <v>1.9521934010893327</v>
      </c>
      <c r="AI43" s="178">
        <f t="shared" si="16"/>
        <v>2.0898434558003469</v>
      </c>
      <c r="AJ43" s="178">
        <f t="shared" si="16"/>
        <v>2.0969356029341712</v>
      </c>
      <c r="AK43" s="178">
        <f t="shared" si="16"/>
        <v>2.6529280715996597</v>
      </c>
      <c r="AL43" s="178">
        <f t="shared" si="16"/>
        <v>2.7455167118623924</v>
      </c>
      <c r="AM43" s="178">
        <f t="shared" si="16"/>
        <v>2.2858851698692302</v>
      </c>
      <c r="AN43" s="178">
        <f t="shared" si="16"/>
        <v>2.4378602857360319</v>
      </c>
      <c r="AO43" s="178">
        <f t="shared" si="16"/>
        <v>2.3580551496474618</v>
      </c>
      <c r="AP43" s="178">
        <f t="shared" si="16"/>
        <v>2.5741047142273121</v>
      </c>
      <c r="AQ43" s="178">
        <f t="shared" si="16"/>
        <v>2.5928415954270969</v>
      </c>
      <c r="AR43" s="178">
        <f t="shared" si="16"/>
        <v>2.6744233685060168</v>
      </c>
      <c r="AS43" s="178"/>
      <c r="AT43" s="337"/>
      <c r="AW43" s="123"/>
    </row>
    <row r="44" spans="1:49" ht="20.100000000000001" customHeight="1" x14ac:dyDescent="0.25">
      <c r="A44" s="139" t="s">
        <v>88</v>
      </c>
      <c r="B44" s="135">
        <f>SUM(B35:B37)</f>
        <v>350097.77999999997</v>
      </c>
      <c r="C44" s="175">
        <f>SUM(C35:C37)</f>
        <v>402574.6700000001</v>
      </c>
      <c r="D44" s="175">
        <f>SUM(D35:D37)</f>
        <v>433753.65999999992</v>
      </c>
      <c r="E44" s="175">
        <f t="shared" ref="E44:M44" si="30">SUM(E35:E37)</f>
        <v>380039.47999999986</v>
      </c>
      <c r="F44" s="175">
        <f t="shared" si="30"/>
        <v>326934.71000000002</v>
      </c>
      <c r="G44" s="175">
        <f t="shared" si="30"/>
        <v>312275.05999999988</v>
      </c>
      <c r="H44" s="175">
        <f t="shared" si="30"/>
        <v>397927.66000000009</v>
      </c>
      <c r="I44" s="175">
        <f t="shared" si="30"/>
        <v>401306.53999999992</v>
      </c>
      <c r="J44" s="175">
        <f t="shared" si="30"/>
        <v>370175.25</v>
      </c>
      <c r="K44" s="175">
        <f t="shared" si="30"/>
        <v>378308.29999999981</v>
      </c>
      <c r="L44" s="175">
        <f t="shared" si="30"/>
        <v>363918.54</v>
      </c>
      <c r="M44" s="175">
        <f t="shared" si="30"/>
        <v>341065.32999999973</v>
      </c>
      <c r="N44" s="137" t="str">
        <f>IF(N37="","",SUM(N35:N37))</f>
        <v/>
      </c>
      <c r="O44" s="337" t="str">
        <f t="shared" si="18"/>
        <v/>
      </c>
      <c r="Q44" s="127" t="s">
        <v>88</v>
      </c>
      <c r="R44" s="24">
        <f>SUM(R35:R37)</f>
        <v>91499.962999999989</v>
      </c>
      <c r="S44" s="175">
        <f>SUM(S35:S37)</f>
        <v>94301.094000000012</v>
      </c>
      <c r="T44" s="175">
        <f>SUM(T35:T37)</f>
        <v>95143.493000000002</v>
      </c>
      <c r="U44" s="175">
        <f t="shared" ref="U44:AC44" si="31">SUM(U35:U37)</f>
        <v>95010.713999999993</v>
      </c>
      <c r="V44" s="175">
        <f t="shared" si="31"/>
        <v>96933.330000000016</v>
      </c>
      <c r="W44" s="175">
        <f t="shared" si="31"/>
        <v>97029.099999999919</v>
      </c>
      <c r="X44" s="175">
        <f t="shared" si="31"/>
        <v>103464.25199999993</v>
      </c>
      <c r="Y44" s="175">
        <f t="shared" si="31"/>
        <v>101256.62400000007</v>
      </c>
      <c r="Z44" s="175">
        <f t="shared" si="31"/>
        <v>103099.24100000001</v>
      </c>
      <c r="AA44" s="175">
        <f t="shared" si="31"/>
        <v>114633.18400000001</v>
      </c>
      <c r="AB44" s="175">
        <f t="shared" si="31"/>
        <v>101186.17999999993</v>
      </c>
      <c r="AC44" s="175">
        <f t="shared" si="31"/>
        <v>98997.849999999977</v>
      </c>
      <c r="AD44" s="175"/>
      <c r="AE44" s="337" t="str">
        <f t="shared" si="19"/>
        <v/>
      </c>
      <c r="AG44" s="230">
        <f t="shared" si="16"/>
        <v>2.613554504687233</v>
      </c>
      <c r="AH44" s="178">
        <f t="shared" si="16"/>
        <v>2.3424497621770386</v>
      </c>
      <c r="AI44" s="178">
        <f t="shared" si="16"/>
        <v>2.1934914163029777</v>
      </c>
      <c r="AJ44" s="178">
        <f t="shared" si="16"/>
        <v>2.5000222082189993</v>
      </c>
      <c r="AK44" s="178">
        <f t="shared" si="16"/>
        <v>2.9649140037776966</v>
      </c>
      <c r="AL44" s="178">
        <f t="shared" si="16"/>
        <v>3.1071677642140223</v>
      </c>
      <c r="AM44" s="178">
        <f t="shared" si="16"/>
        <v>2.6000769084511473</v>
      </c>
      <c r="AN44" s="178">
        <f t="shared" si="16"/>
        <v>2.5231740305054604</v>
      </c>
      <c r="AO44" s="178">
        <f t="shared" si="16"/>
        <v>2.7851467919586739</v>
      </c>
      <c r="AP44" s="178">
        <f t="shared" si="16"/>
        <v>3.0301524973150222</v>
      </c>
      <c r="AQ44" s="178">
        <f t="shared" si="16"/>
        <v>2.780462352921067</v>
      </c>
      <c r="AR44" s="178">
        <f t="shared" si="16"/>
        <v>2.9026066648287019</v>
      </c>
      <c r="AS44" s="178"/>
      <c r="AT44" s="337"/>
      <c r="AW44" s="123"/>
    </row>
    <row r="45" spans="1:49" ht="20.100000000000001" customHeight="1" thickBot="1" x14ac:dyDescent="0.3">
      <c r="A45" s="140" t="s">
        <v>89</v>
      </c>
      <c r="B45" s="228">
        <f>SUM(B38:B40)</f>
        <v>427021.0799999999</v>
      </c>
      <c r="C45" s="176">
        <f>SUM(C38:C40)</f>
        <v>480037.80000000005</v>
      </c>
      <c r="D45" s="176">
        <f>IF(D40="","",SUM(D38:D40))</f>
        <v>581834.22999999986</v>
      </c>
      <c r="E45" s="176">
        <f t="shared" ref="E45:N45" si="32">IF(E40="","",SUM(E38:E40))</f>
        <v>407657.96999999974</v>
      </c>
      <c r="F45" s="176">
        <f t="shared" si="32"/>
        <v>389896.20999999979</v>
      </c>
      <c r="G45" s="176">
        <f t="shared" si="32"/>
        <v>414494.53</v>
      </c>
      <c r="H45" s="176">
        <f t="shared" si="32"/>
        <v>445352.96000000014</v>
      </c>
      <c r="I45" s="176">
        <f t="shared" si="32"/>
        <v>520911.64999999973</v>
      </c>
      <c r="J45" s="176">
        <f t="shared" si="32"/>
        <v>447178.6</v>
      </c>
      <c r="K45" s="176">
        <f t="shared" si="32"/>
        <v>436294.14999999967</v>
      </c>
      <c r="L45" s="176">
        <f t="shared" si="32"/>
        <v>375280.25999999972</v>
      </c>
      <c r="M45" s="176">
        <f t="shared" si="32"/>
        <v>404892.58999999985</v>
      </c>
      <c r="N45" s="141" t="str">
        <f t="shared" si="32"/>
        <v/>
      </c>
      <c r="O45" s="349" t="str">
        <f t="shared" si="18"/>
        <v/>
      </c>
      <c r="Q45" s="128" t="s">
        <v>89</v>
      </c>
      <c r="R45" s="26">
        <f>SUM(R38:R40)</f>
        <v>125441.85800000001</v>
      </c>
      <c r="S45" s="176">
        <f>SUM(S38:S40)</f>
        <v>126865.47399999999</v>
      </c>
      <c r="T45" s="176">
        <f>IF(T40="","",SUM(T38:T40))</f>
        <v>137614.27400000003</v>
      </c>
      <c r="U45" s="176">
        <f t="shared" ref="U45:AD45" si="33">IF(U40="","",SUM(U38:U40))</f>
        <v>133283.21699999986</v>
      </c>
      <c r="V45" s="176">
        <f t="shared" si="33"/>
        <v>129217.92900000005</v>
      </c>
      <c r="W45" s="176">
        <f t="shared" si="33"/>
        <v>138507.0309999999</v>
      </c>
      <c r="X45" s="176">
        <f t="shared" si="33"/>
        <v>139017.64100000003</v>
      </c>
      <c r="Y45" s="176">
        <f t="shared" si="33"/>
        <v>147745.076</v>
      </c>
      <c r="Z45" s="176">
        <f t="shared" si="33"/>
        <v>144201.65400000001</v>
      </c>
      <c r="AA45" s="176">
        <f t="shared" si="33"/>
        <v>140364.57099999997</v>
      </c>
      <c r="AB45" s="176">
        <f t="shared" si="33"/>
        <v>116333.356</v>
      </c>
      <c r="AC45" s="176">
        <f t="shared" si="33"/>
        <v>121253.10000000006</v>
      </c>
      <c r="AD45" s="176" t="str">
        <f t="shared" si="33"/>
        <v/>
      </c>
      <c r="AE45" s="349" t="str">
        <f t="shared" si="19"/>
        <v/>
      </c>
      <c r="AG45" s="232">
        <f t="shared" ref="AG45:AH45" si="34">(R45/B45)*10</f>
        <v>2.9376034082439215</v>
      </c>
      <c r="AH45" s="179">
        <f t="shared" si="34"/>
        <v>2.642822586054681</v>
      </c>
      <c r="AI45" s="179">
        <f t="shared" ref="AI45:AQ45" si="35">IF(T40="","",(T45/D45)*10)</f>
        <v>2.3651800960558829</v>
      </c>
      <c r="AJ45" s="179">
        <f t="shared" si="35"/>
        <v>3.2694863539648189</v>
      </c>
      <c r="AK45" s="179">
        <f t="shared" si="35"/>
        <v>3.3141622228130947</v>
      </c>
      <c r="AL45" s="179">
        <f t="shared" si="35"/>
        <v>3.3415888745262787</v>
      </c>
      <c r="AM45" s="179">
        <f t="shared" si="35"/>
        <v>3.1215160442629593</v>
      </c>
      <c r="AN45" s="179">
        <f t="shared" si="35"/>
        <v>2.8362789736032989</v>
      </c>
      <c r="AO45" s="179">
        <f t="shared" si="35"/>
        <v>3.2246993483140747</v>
      </c>
      <c r="AP45" s="179">
        <f t="shared" si="35"/>
        <v>3.2172003910664415</v>
      </c>
      <c r="AQ45" s="179">
        <f t="shared" si="35"/>
        <v>3.0999060808580792</v>
      </c>
      <c r="AR45" s="179">
        <f>IF(AC40="","",(AC45/M45)*10)</f>
        <v>2.9946979271712557</v>
      </c>
      <c r="AS45" s="179" t="str">
        <f>IF(AD40="","",(AD45/N45)*10)</f>
        <v/>
      </c>
      <c r="AT45" s="349"/>
      <c r="AW45" s="123"/>
    </row>
    <row r="46" spans="1:49" x14ac:dyDescent="0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W46" s="123"/>
    </row>
    <row r="47" spans="1:49" ht="15.75" thickBot="1" x14ac:dyDescent="0.3">
      <c r="O47" s="125" t="s">
        <v>1</v>
      </c>
      <c r="AE47" s="402">
        <v>1000</v>
      </c>
      <c r="AT47" s="402" t="s">
        <v>48</v>
      </c>
      <c r="AW47" s="123"/>
    </row>
    <row r="48" spans="1:49" ht="20.100000000000001" customHeight="1" x14ac:dyDescent="0.25">
      <c r="A48" s="434" t="s">
        <v>15</v>
      </c>
      <c r="B48" s="436" t="s">
        <v>73</v>
      </c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1"/>
      <c r="O48" s="432" t="s">
        <v>156</v>
      </c>
      <c r="Q48" s="437" t="s">
        <v>3</v>
      </c>
      <c r="R48" s="429" t="s">
        <v>73</v>
      </c>
      <c r="S48" s="430"/>
      <c r="T48" s="430"/>
      <c r="U48" s="430"/>
      <c r="V48" s="430"/>
      <c r="W48" s="430"/>
      <c r="X48" s="430"/>
      <c r="Y48" s="430"/>
      <c r="Z48" s="430"/>
      <c r="AA48" s="430"/>
      <c r="AB48" s="430"/>
      <c r="AC48" s="430"/>
      <c r="AD48" s="431"/>
      <c r="AE48" s="432" t="s">
        <v>156</v>
      </c>
      <c r="AG48" s="429" t="s">
        <v>73</v>
      </c>
      <c r="AH48" s="430"/>
      <c r="AI48" s="430"/>
      <c r="AJ48" s="430"/>
      <c r="AK48" s="430"/>
      <c r="AL48" s="430"/>
      <c r="AM48" s="430"/>
      <c r="AN48" s="430"/>
      <c r="AO48" s="430"/>
      <c r="AP48" s="430"/>
      <c r="AQ48" s="430"/>
      <c r="AR48" s="430"/>
      <c r="AS48" s="431"/>
      <c r="AT48" s="432" t="str">
        <f>AE48</f>
        <v>D       2022/2021</v>
      </c>
      <c r="AW48" s="123"/>
    </row>
    <row r="49" spans="1:49" ht="20.100000000000001" customHeight="1" thickBot="1" x14ac:dyDescent="0.3">
      <c r="A49" s="435"/>
      <c r="B49" s="117">
        <v>2010</v>
      </c>
      <c r="C49" s="153">
        <v>2011</v>
      </c>
      <c r="D49" s="153">
        <v>2012</v>
      </c>
      <c r="E49" s="153">
        <v>2013</v>
      </c>
      <c r="F49" s="153">
        <v>2014</v>
      </c>
      <c r="G49" s="153">
        <v>2015</v>
      </c>
      <c r="H49" s="153">
        <v>2016</v>
      </c>
      <c r="I49" s="153">
        <v>2017</v>
      </c>
      <c r="J49" s="153">
        <v>2018</v>
      </c>
      <c r="K49" s="330">
        <v>2019</v>
      </c>
      <c r="L49" s="330">
        <v>2020</v>
      </c>
      <c r="M49" s="330">
        <v>2021</v>
      </c>
      <c r="N49" s="151">
        <v>2022</v>
      </c>
      <c r="O49" s="433"/>
      <c r="Q49" s="438"/>
      <c r="R49" s="30">
        <v>2010</v>
      </c>
      <c r="S49" s="153">
        <v>2011</v>
      </c>
      <c r="T49" s="153">
        <v>2012</v>
      </c>
      <c r="U49" s="153">
        <v>2013</v>
      </c>
      <c r="V49" s="153">
        <v>2014</v>
      </c>
      <c r="W49" s="153">
        <v>2015</v>
      </c>
      <c r="X49" s="153">
        <v>2016</v>
      </c>
      <c r="Y49" s="153">
        <v>2017</v>
      </c>
      <c r="Z49" s="153">
        <v>2018</v>
      </c>
      <c r="AA49" s="153">
        <v>2019</v>
      </c>
      <c r="AB49" s="153">
        <v>2020</v>
      </c>
      <c r="AC49" s="153">
        <v>2021</v>
      </c>
      <c r="AD49" s="151">
        <v>2022</v>
      </c>
      <c r="AE49" s="433"/>
      <c r="AG49" s="30">
        <v>2010</v>
      </c>
      <c r="AH49" s="153">
        <v>2011</v>
      </c>
      <c r="AI49" s="153">
        <v>2012</v>
      </c>
      <c r="AJ49" s="153">
        <v>2013</v>
      </c>
      <c r="AK49" s="153">
        <v>2014</v>
      </c>
      <c r="AL49" s="153">
        <v>2015</v>
      </c>
      <c r="AM49" s="153">
        <v>2017</v>
      </c>
      <c r="AN49" s="153">
        <v>2017</v>
      </c>
      <c r="AO49" s="153">
        <v>2018</v>
      </c>
      <c r="AP49" s="153">
        <v>2019</v>
      </c>
      <c r="AQ49" s="153">
        <v>2020</v>
      </c>
      <c r="AR49" s="153">
        <v>2021</v>
      </c>
      <c r="AS49" s="151">
        <v>2022</v>
      </c>
      <c r="AT49" s="433"/>
      <c r="AW49" s="123"/>
    </row>
    <row r="50" spans="1:49" ht="3" customHeight="1" thickBot="1" x14ac:dyDescent="0.3">
      <c r="A50" s="404" t="s">
        <v>91</v>
      </c>
      <c r="B50" s="403"/>
      <c r="C50" s="403"/>
      <c r="D50" s="403"/>
      <c r="E50" s="403"/>
      <c r="F50" s="403"/>
      <c r="G50" s="403"/>
      <c r="H50" s="403"/>
      <c r="I50" s="403"/>
      <c r="J50" s="409"/>
      <c r="K50" s="403"/>
      <c r="L50" s="403"/>
      <c r="M50" s="403"/>
      <c r="N50" s="403"/>
      <c r="O50" s="405"/>
      <c r="Q50" s="404"/>
      <c r="R50" s="406">
        <v>2010</v>
      </c>
      <c r="S50" s="406">
        <v>2011</v>
      </c>
      <c r="T50" s="406">
        <v>2012</v>
      </c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7"/>
      <c r="AG50" s="406"/>
      <c r="AH50" s="406"/>
      <c r="AI50" s="406"/>
      <c r="AJ50" s="406"/>
      <c r="AK50" s="406"/>
      <c r="AL50" s="406"/>
      <c r="AM50" s="406"/>
      <c r="AN50" s="406"/>
      <c r="AO50" s="406"/>
      <c r="AP50" s="406"/>
      <c r="AQ50" s="406"/>
      <c r="AR50" s="406"/>
      <c r="AS50" s="406"/>
      <c r="AT50" s="405"/>
      <c r="AW50" s="123"/>
    </row>
    <row r="51" spans="1:49" ht="20.100000000000001" customHeight="1" x14ac:dyDescent="0.25">
      <c r="A51" s="138" t="s">
        <v>74</v>
      </c>
      <c r="B51" s="133">
        <v>77038.130000000048</v>
      </c>
      <c r="C51" s="174">
        <v>75617.27</v>
      </c>
      <c r="D51" s="174">
        <v>113844.10000000002</v>
      </c>
      <c r="E51" s="174">
        <v>93610.949999999983</v>
      </c>
      <c r="F51" s="174">
        <v>94388.039999999921</v>
      </c>
      <c r="G51" s="174">
        <v>91436.9399999999</v>
      </c>
      <c r="H51" s="174">
        <v>70145.979999999967</v>
      </c>
      <c r="I51" s="174">
        <v>96670.400000000038</v>
      </c>
      <c r="J51" s="174">
        <v>86690.71</v>
      </c>
      <c r="K51" s="242">
        <v>102746.46999999988</v>
      </c>
      <c r="L51" s="242">
        <v>136996.50000000012</v>
      </c>
      <c r="M51" s="242">
        <v>121653.88999999998</v>
      </c>
      <c r="N51" s="130">
        <v>128682.0999999998</v>
      </c>
      <c r="O51" s="408">
        <f>IF(N51="","",(N51-M51)/M51)</f>
        <v>5.777217645896747E-2</v>
      </c>
      <c r="Q51" s="127" t="s">
        <v>74</v>
      </c>
      <c r="R51" s="133">
        <v>14178.058999999999</v>
      </c>
      <c r="S51" s="174">
        <v>16344.844999999999</v>
      </c>
      <c r="T51" s="174">
        <v>18481.169000000002</v>
      </c>
      <c r="U51" s="174">
        <v>20000.632999999987</v>
      </c>
      <c r="V51" s="174">
        <v>18045.733999999989</v>
      </c>
      <c r="W51" s="174">
        <v>19063.57499999999</v>
      </c>
      <c r="X51" s="174">
        <v>17884.870999999992</v>
      </c>
      <c r="Y51" s="174">
        <v>22256.164000000001</v>
      </c>
      <c r="Z51" s="174">
        <v>22751.996999999999</v>
      </c>
      <c r="AA51" s="174">
        <v>25859.545000000013</v>
      </c>
      <c r="AB51" s="174">
        <v>35304.031000000017</v>
      </c>
      <c r="AC51" s="174">
        <v>29868.909000000007</v>
      </c>
      <c r="AD51" s="130">
        <v>35729.299999999981</v>
      </c>
      <c r="AE51" s="408">
        <f>IF(AD51="","",(AD51-AC51)/AC51)</f>
        <v>0.19620371805344389</v>
      </c>
      <c r="AG51" s="229">
        <f t="shared" ref="AG51:AS66" si="36">(R51/B51)*10</f>
        <v>1.8403950095881081</v>
      </c>
      <c r="AH51" s="177">
        <f t="shared" si="36"/>
        <v>2.1615227579625658</v>
      </c>
      <c r="AI51" s="177">
        <f t="shared" si="36"/>
        <v>1.6233752122420044</v>
      </c>
      <c r="AJ51" s="177">
        <f t="shared" si="36"/>
        <v>2.1365698136809841</v>
      </c>
      <c r="AK51" s="177">
        <f t="shared" si="36"/>
        <v>1.9118665881821473</v>
      </c>
      <c r="AL51" s="177">
        <f t="shared" si="36"/>
        <v>2.084887683249244</v>
      </c>
      <c r="AM51" s="177">
        <f t="shared" si="36"/>
        <v>2.5496644283820684</v>
      </c>
      <c r="AN51" s="177">
        <f t="shared" si="36"/>
        <v>2.3022728777371348</v>
      </c>
      <c r="AO51" s="177">
        <f t="shared" si="36"/>
        <v>2.6245023255663726</v>
      </c>
      <c r="AP51" s="177">
        <f t="shared" si="36"/>
        <v>2.5168305052232003</v>
      </c>
      <c r="AQ51" s="177">
        <f t="shared" si="36"/>
        <v>2.5770024051709339</v>
      </c>
      <c r="AR51" s="177">
        <f t="shared" si="36"/>
        <v>2.4552366554000047</v>
      </c>
      <c r="AS51" s="177">
        <f t="shared" si="36"/>
        <v>2.7765555582322667</v>
      </c>
      <c r="AT51" s="408">
        <f t="shared" ref="AT51" si="37">IF(AS51="","",(AS51-AR51)/AR51)</f>
        <v>0.13087084787755954</v>
      </c>
      <c r="AW51" s="123"/>
    </row>
    <row r="52" spans="1:49" ht="20.100000000000001" customHeight="1" x14ac:dyDescent="0.25">
      <c r="A52" s="139" t="s">
        <v>75</v>
      </c>
      <c r="B52" s="135">
        <v>72819.339999999982</v>
      </c>
      <c r="C52" s="175">
        <v>87274.840000000011</v>
      </c>
      <c r="D52" s="175">
        <v>101727.20000000001</v>
      </c>
      <c r="E52" s="175">
        <v>110658.78999999996</v>
      </c>
      <c r="F52" s="175">
        <v>109991.49999999996</v>
      </c>
      <c r="G52" s="175">
        <v>92866.790000000066</v>
      </c>
      <c r="H52" s="175">
        <v>72567.640000000072</v>
      </c>
      <c r="I52" s="175">
        <v>85040.37</v>
      </c>
      <c r="J52" s="175">
        <v>97721.83</v>
      </c>
      <c r="K52" s="240">
        <v>111683.34999999996</v>
      </c>
      <c r="L52" s="240">
        <v>113066.83</v>
      </c>
      <c r="M52" s="240">
        <v>124588.11999999995</v>
      </c>
      <c r="N52" s="137">
        <v>139390.46999999994</v>
      </c>
      <c r="O52" s="337">
        <f t="shared" ref="O52:O67" si="38">IF(N52="","",(N52-M52)/M52)</f>
        <v>0.11881028464030115</v>
      </c>
      <c r="Q52" s="127" t="s">
        <v>75</v>
      </c>
      <c r="R52" s="135">
        <v>14439.179</v>
      </c>
      <c r="S52" s="175">
        <v>17444.693999999992</v>
      </c>
      <c r="T52" s="175">
        <v>20090.994000000017</v>
      </c>
      <c r="U52" s="175">
        <v>22514.599000000009</v>
      </c>
      <c r="V52" s="175">
        <v>22065.344000000008</v>
      </c>
      <c r="W52" s="175">
        <v>19101.218999999997</v>
      </c>
      <c r="X52" s="175">
        <v>19254.929999999989</v>
      </c>
      <c r="Y52" s="175">
        <v>22517.317999999988</v>
      </c>
      <c r="Z52" s="175">
        <v>25713.953000000001</v>
      </c>
      <c r="AA52" s="175">
        <v>28323.108</v>
      </c>
      <c r="AB52" s="175">
        <v>28077.08600000001</v>
      </c>
      <c r="AC52" s="175">
        <v>31625.220999999987</v>
      </c>
      <c r="AD52" s="137">
        <v>37747.288000000022</v>
      </c>
      <c r="AE52" s="337">
        <f t="shared" ref="AE52:AE67" si="39">IF(AD52="","",(AD52-AC52)/AC52)</f>
        <v>0.19358179346794249</v>
      </c>
      <c r="AG52" s="230">
        <f t="shared" si="36"/>
        <v>1.9828769390109828</v>
      </c>
      <c r="AH52" s="178">
        <f t="shared" si="36"/>
        <v>1.9988227993313985</v>
      </c>
      <c r="AI52" s="178">
        <f t="shared" si="36"/>
        <v>1.9749874173279136</v>
      </c>
      <c r="AJ52" s="178">
        <f t="shared" si="36"/>
        <v>2.0345965286625685</v>
      </c>
      <c r="AK52" s="178">
        <f t="shared" si="36"/>
        <v>2.0060953800975545</v>
      </c>
      <c r="AL52" s="178">
        <f t="shared" si="36"/>
        <v>2.0568406639230217</v>
      </c>
      <c r="AM52" s="178">
        <f t="shared" si="36"/>
        <v>2.6533769046368283</v>
      </c>
      <c r="AN52" s="178">
        <f t="shared" si="36"/>
        <v>2.647838667682183</v>
      </c>
      <c r="AO52" s="178">
        <f t="shared" si="36"/>
        <v>2.631341738074287</v>
      </c>
      <c r="AP52" s="178">
        <f t="shared" si="36"/>
        <v>2.536018842558001</v>
      </c>
      <c r="AQ52" s="178">
        <f t="shared" si="36"/>
        <v>2.4832292547690611</v>
      </c>
      <c r="AR52" s="178">
        <f t="shared" si="36"/>
        <v>2.5383817493995413</v>
      </c>
      <c r="AS52" s="178">
        <f t="shared" ref="AS52" si="40">(AD52/N52)*10</f>
        <v>2.7080250177791951</v>
      </c>
      <c r="AT52" s="337">
        <f t="shared" ref="AT52" si="41">IF(AS52="","",(AS52-AR52)/AR52)</f>
        <v>6.6831266975419773E-2</v>
      </c>
      <c r="AW52" s="123"/>
    </row>
    <row r="53" spans="1:49" ht="20.100000000000001" customHeight="1" x14ac:dyDescent="0.25">
      <c r="A53" s="139" t="s">
        <v>76</v>
      </c>
      <c r="B53" s="135">
        <v>84633.959999999977</v>
      </c>
      <c r="C53" s="175">
        <v>105231.42000000006</v>
      </c>
      <c r="D53" s="175">
        <v>125552.12000000001</v>
      </c>
      <c r="E53" s="175">
        <v>103316.65999999999</v>
      </c>
      <c r="F53" s="175">
        <v>107623.27999999997</v>
      </c>
      <c r="G53" s="175">
        <v>129782.01999999996</v>
      </c>
      <c r="H53" s="175">
        <v>82471.939999999886</v>
      </c>
      <c r="I53" s="175">
        <v>109657.74999999996</v>
      </c>
      <c r="J53" s="175">
        <v>106502.67</v>
      </c>
      <c r="K53" s="240">
        <v>100151.61999999988</v>
      </c>
      <c r="L53" s="240">
        <v>137560.88999999996</v>
      </c>
      <c r="M53" s="240">
        <v>160508.8499999998</v>
      </c>
      <c r="N53" s="137"/>
      <c r="O53" s="337" t="str">
        <f t="shared" si="38"/>
        <v/>
      </c>
      <c r="Q53" s="127" t="s">
        <v>76</v>
      </c>
      <c r="R53" s="135">
        <v>16992.152000000002</v>
      </c>
      <c r="S53" s="175">
        <v>19273.382000000009</v>
      </c>
      <c r="T53" s="175">
        <v>22749.488000000016</v>
      </c>
      <c r="U53" s="175">
        <v>20836.083999999995</v>
      </c>
      <c r="V53" s="175">
        <v>21337.534000000003</v>
      </c>
      <c r="W53" s="175">
        <v>27425.90399999998</v>
      </c>
      <c r="X53" s="175">
        <v>21464.642000000003</v>
      </c>
      <c r="Y53" s="175">
        <v>29322.409999999974</v>
      </c>
      <c r="Z53" s="175">
        <v>27877.649000000001</v>
      </c>
      <c r="AA53" s="175">
        <v>26138.823000000029</v>
      </c>
      <c r="AB53" s="175">
        <v>35987.321000000011</v>
      </c>
      <c r="AC53" s="175">
        <v>45551.675999999985</v>
      </c>
      <c r="AD53" s="137"/>
      <c r="AE53" s="337" t="str">
        <f t="shared" si="39"/>
        <v/>
      </c>
      <c r="AG53" s="230">
        <f t="shared" si="36"/>
        <v>2.0077226683000542</v>
      </c>
      <c r="AH53" s="178">
        <f t="shared" si="36"/>
        <v>1.8315235126543004</v>
      </c>
      <c r="AI53" s="178">
        <f t="shared" si="36"/>
        <v>1.8119557041330736</v>
      </c>
      <c r="AJ53" s="178">
        <f t="shared" si="36"/>
        <v>2.0167206334389824</v>
      </c>
      <c r="AK53" s="178">
        <f t="shared" si="36"/>
        <v>1.9826132412987234</v>
      </c>
      <c r="AL53" s="178">
        <f t="shared" si="36"/>
        <v>2.113228319300315</v>
      </c>
      <c r="AM53" s="178">
        <f t="shared" si="36"/>
        <v>2.602660007755369</v>
      </c>
      <c r="AN53" s="178">
        <f t="shared" si="36"/>
        <v>2.6739934021991134</v>
      </c>
      <c r="AO53" s="178">
        <f t="shared" si="36"/>
        <v>2.617554001228326</v>
      </c>
      <c r="AP53" s="178">
        <f t="shared" si="36"/>
        <v>2.609925131515602</v>
      </c>
      <c r="AQ53" s="178">
        <f t="shared" si="36"/>
        <v>2.6161012043466729</v>
      </c>
      <c r="AR53" s="178">
        <f t="shared" si="36"/>
        <v>2.8379541688822791</v>
      </c>
      <c r="AS53" s="178"/>
      <c r="AT53" s="337"/>
      <c r="AW53" s="123"/>
    </row>
    <row r="54" spans="1:49" ht="20.100000000000001" customHeight="1" x14ac:dyDescent="0.25">
      <c r="A54" s="139" t="s">
        <v>77</v>
      </c>
      <c r="B54" s="135">
        <v>86281.630000000092</v>
      </c>
      <c r="C54" s="175">
        <v>90571.82</v>
      </c>
      <c r="D54" s="175">
        <v>114496.53999999998</v>
      </c>
      <c r="E54" s="175">
        <v>127144.32000000001</v>
      </c>
      <c r="F54" s="175">
        <v>101418.98</v>
      </c>
      <c r="G54" s="175">
        <v>138312.82000000012</v>
      </c>
      <c r="H54" s="175">
        <v>88569.839999999909</v>
      </c>
      <c r="I54" s="175">
        <v>90108.859999999855</v>
      </c>
      <c r="J54" s="175">
        <v>116074.35</v>
      </c>
      <c r="K54" s="240">
        <v>110198.37999999993</v>
      </c>
      <c r="L54" s="240">
        <v>117688.19999999992</v>
      </c>
      <c r="M54" s="240">
        <v>152839.19999999987</v>
      </c>
      <c r="N54" s="137"/>
      <c r="O54" s="337" t="str">
        <f t="shared" si="38"/>
        <v/>
      </c>
      <c r="Q54" s="127" t="s">
        <v>77</v>
      </c>
      <c r="R54" s="135">
        <v>16453.240000000009</v>
      </c>
      <c r="S54" s="175">
        <v>17348.706999999995</v>
      </c>
      <c r="T54" s="175">
        <v>21481.076000000001</v>
      </c>
      <c r="U54" s="175">
        <v>23047.187999999995</v>
      </c>
      <c r="V54" s="175">
        <v>22346.683000000005</v>
      </c>
      <c r="W54" s="175">
        <v>26898.605999999982</v>
      </c>
      <c r="X54" s="175">
        <v>21576.277000000009</v>
      </c>
      <c r="Y54" s="175">
        <v>21389.478000000017</v>
      </c>
      <c r="Z54" s="175">
        <v>27604.588</v>
      </c>
      <c r="AA54" s="175">
        <v>27317.737999999994</v>
      </c>
      <c r="AB54" s="175">
        <v>32348.051999999996</v>
      </c>
      <c r="AC54" s="175">
        <v>41483.519999999982</v>
      </c>
      <c r="AD54" s="137"/>
      <c r="AE54" s="337" t="str">
        <f t="shared" si="39"/>
        <v/>
      </c>
      <c r="AG54" s="230">
        <f t="shared" si="36"/>
        <v>1.9069227134443323</v>
      </c>
      <c r="AH54" s="178">
        <f t="shared" si="36"/>
        <v>1.915464103514757</v>
      </c>
      <c r="AI54" s="178">
        <f t="shared" si="36"/>
        <v>1.8761332001822941</v>
      </c>
      <c r="AJ54" s="178">
        <f t="shared" si="36"/>
        <v>1.8126793237794652</v>
      </c>
      <c r="AK54" s="178">
        <f t="shared" si="36"/>
        <v>2.2034024597762674</v>
      </c>
      <c r="AL54" s="178">
        <f t="shared" si="36"/>
        <v>1.9447659298682476</v>
      </c>
      <c r="AM54" s="178">
        <f t="shared" si="36"/>
        <v>2.43607496637682</v>
      </c>
      <c r="AN54" s="178">
        <f t="shared" si="36"/>
        <v>2.3737374992869791</v>
      </c>
      <c r="AO54" s="178">
        <f t="shared" si="36"/>
        <v>2.3781815706915439</v>
      </c>
      <c r="AP54" s="178">
        <f t="shared" si="36"/>
        <v>2.4789600355286541</v>
      </c>
      <c r="AQ54" s="178">
        <f t="shared" si="36"/>
        <v>2.7486232264577093</v>
      </c>
      <c r="AR54" s="178">
        <f t="shared" si="36"/>
        <v>2.7141937408727617</v>
      </c>
      <c r="AS54" s="178"/>
      <c r="AT54" s="337"/>
      <c r="AW54" s="123"/>
    </row>
    <row r="55" spans="1:49" ht="20.100000000000001" customHeight="1" x14ac:dyDescent="0.25">
      <c r="A55" s="139" t="s">
        <v>78</v>
      </c>
      <c r="B55" s="135">
        <v>103881.57000000004</v>
      </c>
      <c r="C55" s="175">
        <v>116719.58999999998</v>
      </c>
      <c r="D55" s="175">
        <v>131645.18999999994</v>
      </c>
      <c r="E55" s="175">
        <v>124200.61000000002</v>
      </c>
      <c r="F55" s="175">
        <v>115003.54999999996</v>
      </c>
      <c r="G55" s="175">
        <v>101873.18999999994</v>
      </c>
      <c r="H55" s="175">
        <v>98498.06999999992</v>
      </c>
      <c r="I55" s="175">
        <v>125707.18999999987</v>
      </c>
      <c r="J55" s="175">
        <v>118085.03</v>
      </c>
      <c r="K55" s="240">
        <v>138059.79999999987</v>
      </c>
      <c r="L55" s="240">
        <v>116199.34999999993</v>
      </c>
      <c r="M55" s="240">
        <v>158667.07999999999</v>
      </c>
      <c r="N55" s="137"/>
      <c r="O55" s="337" t="str">
        <f t="shared" si="38"/>
        <v/>
      </c>
      <c r="Q55" s="127" t="s">
        <v>78</v>
      </c>
      <c r="R55" s="135">
        <v>18200.404999999999</v>
      </c>
      <c r="S55" s="175">
        <v>20446.271000000008</v>
      </c>
      <c r="T55" s="175">
        <v>22726.202999999998</v>
      </c>
      <c r="U55" s="175">
        <v>24859.089999999986</v>
      </c>
      <c r="V55" s="175">
        <v>23995.31</v>
      </c>
      <c r="W55" s="175">
        <v>23727.782000000003</v>
      </c>
      <c r="X55" s="175">
        <v>22966.652000000002</v>
      </c>
      <c r="Y55" s="175">
        <v>30743.068000000036</v>
      </c>
      <c r="Z55" s="175">
        <v>29718.337</v>
      </c>
      <c r="AA55" s="175">
        <v>31960.788000000026</v>
      </c>
      <c r="AB55" s="175">
        <v>29316.248000000011</v>
      </c>
      <c r="AC55" s="175">
        <v>42079.479000000065</v>
      </c>
      <c r="AD55" s="137"/>
      <c r="AE55" s="337" t="str">
        <f t="shared" si="39"/>
        <v/>
      </c>
      <c r="AG55" s="230">
        <f t="shared" si="36"/>
        <v>1.7520340711061637</v>
      </c>
      <c r="AH55" s="178">
        <f t="shared" si="36"/>
        <v>1.7517428736684229</v>
      </c>
      <c r="AI55" s="178">
        <f t="shared" si="36"/>
        <v>1.726322321385233</v>
      </c>
      <c r="AJ55" s="178">
        <f t="shared" si="36"/>
        <v>2.0015272066699175</v>
      </c>
      <c r="AK55" s="178">
        <f t="shared" si="36"/>
        <v>2.0864842867894087</v>
      </c>
      <c r="AL55" s="178">
        <f t="shared" si="36"/>
        <v>2.3291488172697856</v>
      </c>
      <c r="AM55" s="178">
        <f t="shared" si="36"/>
        <v>2.331685483786639</v>
      </c>
      <c r="AN55" s="178">
        <f t="shared" si="36"/>
        <v>2.4456093561553693</v>
      </c>
      <c r="AO55" s="178">
        <f t="shared" si="36"/>
        <v>2.5166896261109475</v>
      </c>
      <c r="AP55" s="178">
        <f t="shared" si="36"/>
        <v>2.3149959655163963</v>
      </c>
      <c r="AQ55" s="178">
        <f t="shared" si="36"/>
        <v>2.5229270215366979</v>
      </c>
      <c r="AR55" s="178">
        <f t="shared" si="36"/>
        <v>2.6520610954711001</v>
      </c>
      <c r="AS55" s="178"/>
      <c r="AT55" s="337"/>
      <c r="AW55" s="123"/>
    </row>
    <row r="56" spans="1:49" ht="20.100000000000001" customHeight="1" x14ac:dyDescent="0.25">
      <c r="A56" s="139" t="s">
        <v>79</v>
      </c>
      <c r="B56" s="135">
        <v>80469.45</v>
      </c>
      <c r="C56" s="175">
        <v>123040.03000000013</v>
      </c>
      <c r="D56" s="175">
        <v>125120.51999999996</v>
      </c>
      <c r="E56" s="175">
        <v>89935.11</v>
      </c>
      <c r="F56" s="175">
        <v>114563.67999999995</v>
      </c>
      <c r="G56" s="175">
        <v>112203.61000000006</v>
      </c>
      <c r="H56" s="175">
        <v>84181.98000000001</v>
      </c>
      <c r="I56" s="175">
        <v>122243.79999999989</v>
      </c>
      <c r="J56" s="175">
        <v>107462.64</v>
      </c>
      <c r="K56" s="240">
        <v>99905.849999999889</v>
      </c>
      <c r="L56" s="240">
        <v>139118.61999999991</v>
      </c>
      <c r="M56" s="240">
        <v>143853.57999999996</v>
      </c>
      <c r="N56" s="137"/>
      <c r="O56" s="337" t="str">
        <f t="shared" si="38"/>
        <v/>
      </c>
      <c r="Q56" s="127" t="s">
        <v>79</v>
      </c>
      <c r="R56" s="135">
        <v>17415.862000000005</v>
      </c>
      <c r="S56" s="175">
        <v>20004.232999999982</v>
      </c>
      <c r="T56" s="175">
        <v>23077.424999999992</v>
      </c>
      <c r="U56" s="175">
        <v>20396.612000000005</v>
      </c>
      <c r="V56" s="175">
        <v>22655.134000000016</v>
      </c>
      <c r="W56" s="175">
        <v>25022.574999999983</v>
      </c>
      <c r="X56" s="175">
        <v>20750.199000000015</v>
      </c>
      <c r="Y56" s="175">
        <v>28108.851999999995</v>
      </c>
      <c r="Z56" s="175">
        <v>27267.624</v>
      </c>
      <c r="AA56" s="175">
        <v>25611.110000000004</v>
      </c>
      <c r="AB56" s="175">
        <v>32107.317999999985</v>
      </c>
      <c r="AC56" s="175">
        <v>37813.970000000023</v>
      </c>
      <c r="AD56" s="137"/>
      <c r="AE56" s="337" t="str">
        <f t="shared" si="39"/>
        <v/>
      </c>
      <c r="AG56" s="230">
        <f t="shared" si="36"/>
        <v>2.1642824699311363</v>
      </c>
      <c r="AH56" s="178">
        <f t="shared" si="36"/>
        <v>1.6258312843389231</v>
      </c>
      <c r="AI56" s="178">
        <f t="shared" si="36"/>
        <v>1.8444156881700937</v>
      </c>
      <c r="AJ56" s="178">
        <f t="shared" si="36"/>
        <v>2.2679253964330508</v>
      </c>
      <c r="AK56" s="178">
        <f t="shared" si="36"/>
        <v>1.9775145141985686</v>
      </c>
      <c r="AL56" s="178">
        <f t="shared" si="36"/>
        <v>2.2301042720461464</v>
      </c>
      <c r="AM56" s="178">
        <f t="shared" si="36"/>
        <v>2.4649217088977964</v>
      </c>
      <c r="AN56" s="178">
        <f t="shared" si="36"/>
        <v>2.2994092133916011</v>
      </c>
      <c r="AO56" s="178">
        <f t="shared" si="36"/>
        <v>2.5374049995421668</v>
      </c>
      <c r="AP56" s="178">
        <f t="shared" si="36"/>
        <v>2.5635245583717103</v>
      </c>
      <c r="AQ56" s="178">
        <f t="shared" si="36"/>
        <v>2.3079094660369694</v>
      </c>
      <c r="AR56" s="178">
        <f t="shared" si="36"/>
        <v>2.6286429576518033</v>
      </c>
      <c r="AS56" s="178"/>
      <c r="AT56" s="337"/>
      <c r="AW56" s="123"/>
    </row>
    <row r="57" spans="1:49" ht="20.100000000000001" customHeight="1" x14ac:dyDescent="0.25">
      <c r="A57" s="139" t="s">
        <v>80</v>
      </c>
      <c r="B57" s="135">
        <v>121245.22000000007</v>
      </c>
      <c r="C57" s="175">
        <v>148123.03999999998</v>
      </c>
      <c r="D57" s="175">
        <v>145034.51999999987</v>
      </c>
      <c r="E57" s="175">
        <v>118029.58</v>
      </c>
      <c r="F57" s="175">
        <v>152352.9499999999</v>
      </c>
      <c r="G57" s="175">
        <v>143202.34999999995</v>
      </c>
      <c r="H57" s="175">
        <v>113759.98999999999</v>
      </c>
      <c r="I57" s="175">
        <v>109766.18999999993</v>
      </c>
      <c r="J57" s="175">
        <v>119696.71</v>
      </c>
      <c r="K57" s="240">
        <v>134141.46999999994</v>
      </c>
      <c r="L57" s="240">
        <v>184285.92000000013</v>
      </c>
      <c r="M57" s="240">
        <v>166011.85000000006</v>
      </c>
      <c r="N57" s="137"/>
      <c r="O57" s="337" t="str">
        <f t="shared" si="38"/>
        <v/>
      </c>
      <c r="Q57" s="127" t="s">
        <v>80</v>
      </c>
      <c r="R57" s="135">
        <v>21585.097000000031</v>
      </c>
      <c r="S57" s="175">
        <v>27388.943999999978</v>
      </c>
      <c r="T57" s="175">
        <v>30041.980000000014</v>
      </c>
      <c r="U57" s="175">
        <v>31158.237999999987</v>
      </c>
      <c r="V57" s="175">
        <v>32854.051000000014</v>
      </c>
      <c r="W57" s="175">
        <v>32382.404999999973</v>
      </c>
      <c r="X57" s="175">
        <v>26168.737000000016</v>
      </c>
      <c r="Y57" s="175">
        <v>29583.368000000006</v>
      </c>
      <c r="Z57" s="175">
        <v>33476.61</v>
      </c>
      <c r="AA57" s="175">
        <v>36683.536999999989</v>
      </c>
      <c r="AB57" s="175">
        <v>47305.887999999992</v>
      </c>
      <c r="AC57" s="175">
        <v>47712.990000000027</v>
      </c>
      <c r="AD57" s="137"/>
      <c r="AE57" s="337" t="str">
        <f t="shared" si="39"/>
        <v/>
      </c>
      <c r="AG57" s="230">
        <f t="shared" si="36"/>
        <v>1.78028436914874</v>
      </c>
      <c r="AH57" s="178">
        <f t="shared" si="36"/>
        <v>1.8490670998920886</v>
      </c>
      <c r="AI57" s="178">
        <f t="shared" si="36"/>
        <v>2.0713675613226452</v>
      </c>
      <c r="AJ57" s="178">
        <f t="shared" si="36"/>
        <v>2.6398668876056313</v>
      </c>
      <c r="AK57" s="178">
        <f t="shared" si="36"/>
        <v>2.1564433770399614</v>
      </c>
      <c r="AL57" s="178">
        <f t="shared" si="36"/>
        <v>2.2613040218962874</v>
      </c>
      <c r="AM57" s="178">
        <f t="shared" si="36"/>
        <v>2.3003462816760107</v>
      </c>
      <c r="AN57" s="178">
        <f t="shared" si="36"/>
        <v>2.695125703096739</v>
      </c>
      <c r="AO57" s="178">
        <f t="shared" si="36"/>
        <v>2.7967861439132284</v>
      </c>
      <c r="AP57" s="178">
        <f t="shared" si="36"/>
        <v>2.7346902490333531</v>
      </c>
      <c r="AQ57" s="178">
        <f t="shared" si="36"/>
        <v>2.5669833050728972</v>
      </c>
      <c r="AR57" s="178">
        <f t="shared" si="36"/>
        <v>2.8740713388833394</v>
      </c>
      <c r="AS57" s="178"/>
      <c r="AT57" s="337"/>
      <c r="AW57" s="123"/>
    </row>
    <row r="58" spans="1:49" ht="20.100000000000001" customHeight="1" x14ac:dyDescent="0.25">
      <c r="A58" s="139" t="s">
        <v>81</v>
      </c>
      <c r="B58" s="135">
        <v>103944.79999999996</v>
      </c>
      <c r="C58" s="175">
        <v>126697.19000000006</v>
      </c>
      <c r="D58" s="175">
        <v>128779.38999999998</v>
      </c>
      <c r="E58" s="175">
        <v>107220.34000000003</v>
      </c>
      <c r="F58" s="175">
        <v>93191.830000000045</v>
      </c>
      <c r="G58" s="175">
        <v>109094.74000000005</v>
      </c>
      <c r="H58" s="175">
        <v>96182.719999999987</v>
      </c>
      <c r="I58" s="175">
        <v>105906.66999999993</v>
      </c>
      <c r="J58" s="175">
        <v>100874.44</v>
      </c>
      <c r="K58" s="240">
        <v>95104.369999999879</v>
      </c>
      <c r="L58" s="240">
        <v>125189.41999999995</v>
      </c>
      <c r="M58" s="240">
        <v>143656.6999999999</v>
      </c>
      <c r="N58" s="137"/>
      <c r="O58" s="337" t="str">
        <f t="shared" si="38"/>
        <v/>
      </c>
      <c r="Q58" s="127" t="s">
        <v>81</v>
      </c>
      <c r="R58" s="135">
        <v>17333.093000000012</v>
      </c>
      <c r="S58" s="175">
        <v>19429.269</v>
      </c>
      <c r="T58" s="175">
        <v>22173.393</v>
      </c>
      <c r="U58" s="175">
        <v>23485.576000000015</v>
      </c>
      <c r="V58" s="175">
        <v>20594.052000000025</v>
      </c>
      <c r="W58" s="175">
        <v>21320.543000000012</v>
      </c>
      <c r="X58" s="175">
        <v>22518.471000000009</v>
      </c>
      <c r="Y58" s="175">
        <v>23832.374000000018</v>
      </c>
      <c r="Z58" s="175">
        <v>25445.677</v>
      </c>
      <c r="AA58" s="175">
        <v>24566.240999999998</v>
      </c>
      <c r="AB58" s="175">
        <v>31984.679000000015</v>
      </c>
      <c r="AC58" s="175">
        <v>35306.603999999999</v>
      </c>
      <c r="AD58" s="137"/>
      <c r="AE58" s="337" t="str">
        <f t="shared" si="39"/>
        <v/>
      </c>
      <c r="AG58" s="230">
        <f t="shared" si="36"/>
        <v>1.6675286305808483</v>
      </c>
      <c r="AH58" s="178">
        <f t="shared" si="36"/>
        <v>1.5335201199016324</v>
      </c>
      <c r="AI58" s="178">
        <f t="shared" si="36"/>
        <v>1.7218122402971472</v>
      </c>
      <c r="AJ58" s="178">
        <f t="shared" si="36"/>
        <v>2.1904030522566904</v>
      </c>
      <c r="AK58" s="178">
        <f t="shared" si="36"/>
        <v>2.2098559498187784</v>
      </c>
      <c r="AL58" s="178">
        <f t="shared" si="36"/>
        <v>1.9543144793232015</v>
      </c>
      <c r="AM58" s="178">
        <f t="shared" si="36"/>
        <v>2.3412179443459293</v>
      </c>
      <c r="AN58" s="178">
        <f t="shared" si="36"/>
        <v>2.250318511572504</v>
      </c>
      <c r="AO58" s="178">
        <f t="shared" si="36"/>
        <v>2.5225098647387783</v>
      </c>
      <c r="AP58" s="178">
        <f t="shared" si="36"/>
        <v>2.5830822495328061</v>
      </c>
      <c r="AQ58" s="178">
        <f t="shared" si="36"/>
        <v>2.554902722610267</v>
      </c>
      <c r="AR58" s="178">
        <f t="shared" si="36"/>
        <v>2.4577067411405125</v>
      </c>
      <c r="AS58" s="178"/>
      <c r="AT58" s="337"/>
      <c r="AW58" s="123"/>
    </row>
    <row r="59" spans="1:49" ht="20.100000000000001" customHeight="1" x14ac:dyDescent="0.25">
      <c r="A59" s="139" t="s">
        <v>82</v>
      </c>
      <c r="B59" s="135">
        <v>137727.64000000004</v>
      </c>
      <c r="C59" s="175">
        <v>135396.7600000001</v>
      </c>
      <c r="D59" s="175">
        <v>128850.10999999991</v>
      </c>
      <c r="E59" s="175">
        <v>149577.98000000007</v>
      </c>
      <c r="F59" s="175">
        <v>166278.61999999994</v>
      </c>
      <c r="G59" s="175">
        <v>139990.40999999989</v>
      </c>
      <c r="H59" s="175">
        <v>114966.93999999992</v>
      </c>
      <c r="I59" s="175">
        <v>120221.59999999985</v>
      </c>
      <c r="J59" s="175">
        <v>102458.58</v>
      </c>
      <c r="K59" s="240">
        <v>130379.02000000002</v>
      </c>
      <c r="L59" s="240">
        <v>176086.6500000002</v>
      </c>
      <c r="M59" s="240">
        <v>153087.39999999994</v>
      </c>
      <c r="N59" s="137"/>
      <c r="O59" s="337" t="str">
        <f t="shared" si="38"/>
        <v/>
      </c>
      <c r="Q59" s="127" t="s">
        <v>82</v>
      </c>
      <c r="R59" s="135">
        <v>27788.44999999999</v>
      </c>
      <c r="S59" s="175">
        <v>28869.683000000026</v>
      </c>
      <c r="T59" s="175">
        <v>26669.555999999982</v>
      </c>
      <c r="U59" s="175">
        <v>36191.052999999971</v>
      </c>
      <c r="V59" s="175">
        <v>36827.313000000016</v>
      </c>
      <c r="W59" s="175">
        <v>34137.561000000023</v>
      </c>
      <c r="X59" s="175">
        <v>30078.559999999987</v>
      </c>
      <c r="Y59" s="175">
        <v>32961.33</v>
      </c>
      <c r="Z59" s="175">
        <v>30391.468000000001</v>
      </c>
      <c r="AA59" s="175">
        <v>34622.571999999993</v>
      </c>
      <c r="AB59" s="175">
        <v>49065.408999999992</v>
      </c>
      <c r="AC59" s="175">
        <v>50579.351999999977</v>
      </c>
      <c r="AD59" s="137"/>
      <c r="AE59" s="337" t="str">
        <f t="shared" si="39"/>
        <v/>
      </c>
      <c r="AG59" s="230">
        <f t="shared" si="36"/>
        <v>2.0176378539558204</v>
      </c>
      <c r="AH59" s="178">
        <f t="shared" si="36"/>
        <v>2.1322284964573752</v>
      </c>
      <c r="AI59" s="178">
        <f t="shared" si="36"/>
        <v>2.0698124355501131</v>
      </c>
      <c r="AJ59" s="178">
        <f t="shared" si="36"/>
        <v>2.4195441735474672</v>
      </c>
      <c r="AK59" s="178">
        <f t="shared" si="36"/>
        <v>2.2147954439362096</v>
      </c>
      <c r="AL59" s="178">
        <f t="shared" si="36"/>
        <v>2.4385642559372496</v>
      </c>
      <c r="AM59" s="178">
        <f t="shared" si="36"/>
        <v>2.6162790798815738</v>
      </c>
      <c r="AN59" s="178">
        <f t="shared" si="36"/>
        <v>2.741714467283753</v>
      </c>
      <c r="AO59" s="178">
        <f t="shared" si="36"/>
        <v>2.9662199105238427</v>
      </c>
      <c r="AP59" s="178">
        <f t="shared" si="36"/>
        <v>2.6555324622013563</v>
      </c>
      <c r="AQ59" s="178">
        <f t="shared" si="36"/>
        <v>2.786435485029668</v>
      </c>
      <c r="AR59" s="178">
        <f t="shared" si="36"/>
        <v>3.3039526440451663</v>
      </c>
      <c r="AS59" s="178"/>
      <c r="AT59" s="337"/>
      <c r="AW59" s="123"/>
    </row>
    <row r="60" spans="1:49" ht="20.100000000000001" customHeight="1" x14ac:dyDescent="0.25">
      <c r="A60" s="139" t="s">
        <v>83</v>
      </c>
      <c r="B60" s="135">
        <v>96321.399999999951</v>
      </c>
      <c r="C60" s="175">
        <v>139396.15999999995</v>
      </c>
      <c r="D60" s="175">
        <v>143871.70000000001</v>
      </c>
      <c r="E60" s="175">
        <v>165296.83000000013</v>
      </c>
      <c r="F60" s="175">
        <v>162972.80000000025</v>
      </c>
      <c r="G60" s="175">
        <v>134613.07000000015</v>
      </c>
      <c r="H60" s="175">
        <v>111063.55999999998</v>
      </c>
      <c r="I60" s="175">
        <v>140311.11000000004</v>
      </c>
      <c r="J60" s="175">
        <v>124944.51</v>
      </c>
      <c r="K60" s="240">
        <v>160061.01999999993</v>
      </c>
      <c r="L60" s="240">
        <v>197211.97000000015</v>
      </c>
      <c r="M60" s="240">
        <v>167078.75999999981</v>
      </c>
      <c r="N60" s="137"/>
      <c r="O60" s="337" t="str">
        <f t="shared" si="38"/>
        <v/>
      </c>
      <c r="Q60" s="127" t="s">
        <v>83</v>
      </c>
      <c r="R60" s="135">
        <v>22777.257000000005</v>
      </c>
      <c r="S60" s="175">
        <v>31524.350999999995</v>
      </c>
      <c r="T60" s="175">
        <v>36803.372000000003</v>
      </c>
      <c r="U60" s="175">
        <v>39015.558000000005</v>
      </c>
      <c r="V60" s="175">
        <v>41900.000000000029</v>
      </c>
      <c r="W60" s="175">
        <v>32669.316000000006</v>
      </c>
      <c r="X60" s="175">
        <v>30619.310999999994</v>
      </c>
      <c r="Y60" s="175">
        <v>36041.668000000012</v>
      </c>
      <c r="Z60" s="175">
        <v>37442.144</v>
      </c>
      <c r="AA60" s="175">
        <v>42329.99000000002</v>
      </c>
      <c r="AB60" s="175">
        <v>56468.258000000016</v>
      </c>
      <c r="AC60" s="175">
        <v>50422.207999999999</v>
      </c>
      <c r="AD60" s="137"/>
      <c r="AE60" s="337" t="str">
        <f t="shared" si="39"/>
        <v/>
      </c>
      <c r="AG60" s="230">
        <f t="shared" si="36"/>
        <v>2.3647140718469641</v>
      </c>
      <c r="AH60" s="178">
        <f t="shared" si="36"/>
        <v>2.2614935016861302</v>
      </c>
      <c r="AI60" s="178">
        <f t="shared" si="36"/>
        <v>2.5580688905462297</v>
      </c>
      <c r="AJ60" s="178">
        <f t="shared" si="36"/>
        <v>2.3603331049966276</v>
      </c>
      <c r="AK60" s="178">
        <f t="shared" si="36"/>
        <v>2.5709811698639262</v>
      </c>
      <c r="AL60" s="178">
        <f t="shared" si="36"/>
        <v>2.426905203187177</v>
      </c>
      <c r="AM60" s="178">
        <f t="shared" si="36"/>
        <v>2.7569178405590455</v>
      </c>
      <c r="AN60" s="178">
        <f t="shared" si="36"/>
        <v>2.568696662723287</v>
      </c>
      <c r="AO60" s="178">
        <f t="shared" si="36"/>
        <v>2.9967018158701015</v>
      </c>
      <c r="AP60" s="178">
        <f t="shared" si="36"/>
        <v>2.6446157846551293</v>
      </c>
      <c r="AQ60" s="178">
        <f t="shared" si="36"/>
        <v>2.8633281235413843</v>
      </c>
      <c r="AR60" s="178">
        <f t="shared" si="36"/>
        <v>3.0178706138350591</v>
      </c>
      <c r="AS60" s="178"/>
      <c r="AT60" s="337"/>
      <c r="AW60" s="123"/>
    </row>
    <row r="61" spans="1:49" ht="20.100000000000001" customHeight="1" x14ac:dyDescent="0.25">
      <c r="A61" s="139" t="s">
        <v>84</v>
      </c>
      <c r="B61" s="135">
        <v>128709.03000000012</v>
      </c>
      <c r="C61" s="175">
        <v>150076.9599999999</v>
      </c>
      <c r="D61" s="175">
        <v>143385.01999999976</v>
      </c>
      <c r="E61" s="175">
        <v>130629.12999999999</v>
      </c>
      <c r="F61" s="175">
        <v>133047.13999999996</v>
      </c>
      <c r="G61" s="175">
        <v>119520.93999999986</v>
      </c>
      <c r="H61" s="175">
        <v>122238.15999999995</v>
      </c>
      <c r="I61" s="175">
        <v>104404.10999999999</v>
      </c>
      <c r="J61" s="175">
        <v>112380.65</v>
      </c>
      <c r="K61" s="240">
        <v>122802.49999999997</v>
      </c>
      <c r="L61" s="240">
        <v>177093.93000000025</v>
      </c>
      <c r="M61" s="240">
        <v>164589.8299999999</v>
      </c>
      <c r="N61" s="137"/>
      <c r="O61" s="337" t="str">
        <f t="shared" si="38"/>
        <v/>
      </c>
      <c r="Q61" s="127" t="s">
        <v>84</v>
      </c>
      <c r="R61" s="135">
        <v>25464.052000000007</v>
      </c>
      <c r="S61" s="175">
        <v>29523.48000000001</v>
      </c>
      <c r="T61" s="175">
        <v>31498.723000000002</v>
      </c>
      <c r="U61" s="175">
        <v>30997.326000000052</v>
      </c>
      <c r="V61" s="175">
        <v>32940.034999999967</v>
      </c>
      <c r="W61" s="175">
        <v>29831.125000000007</v>
      </c>
      <c r="X61" s="175">
        <v>34519.751000000018</v>
      </c>
      <c r="Y61" s="175">
        <v>30903.571</v>
      </c>
      <c r="Z61" s="175">
        <v>32156.462</v>
      </c>
      <c r="AA61" s="175">
        <v>33336.43499999999</v>
      </c>
      <c r="AB61" s="175">
        <v>49473.65399999998</v>
      </c>
      <c r="AC61" s="175">
        <v>50910.711000000039</v>
      </c>
      <c r="AD61" s="137"/>
      <c r="AE61" s="337" t="str">
        <f t="shared" si="39"/>
        <v/>
      </c>
      <c r="AG61" s="230">
        <f t="shared" si="36"/>
        <v>1.9784200067392308</v>
      </c>
      <c r="AH61" s="178">
        <f t="shared" si="36"/>
        <v>1.9672226836151285</v>
      </c>
      <c r="AI61" s="178">
        <f t="shared" ref="AI61:AS63" si="42">IF(T61="","",(T61/D61)*10)</f>
        <v>2.1967931517532344</v>
      </c>
      <c r="AJ61" s="178">
        <f t="shared" si="42"/>
        <v>2.3729260081576027</v>
      </c>
      <c r="AK61" s="178">
        <f t="shared" si="42"/>
        <v>2.4758168420606395</v>
      </c>
      <c r="AL61" s="178">
        <f t="shared" si="42"/>
        <v>2.4958910965727048</v>
      </c>
      <c r="AM61" s="178">
        <f t="shared" si="42"/>
        <v>2.8239750172941114</v>
      </c>
      <c r="AN61" s="178">
        <f t="shared" si="42"/>
        <v>2.95999563618712</v>
      </c>
      <c r="AO61" s="178">
        <f t="shared" si="42"/>
        <v>2.8613877922934243</v>
      </c>
      <c r="AP61" s="178">
        <f t="shared" si="42"/>
        <v>2.7146381384743794</v>
      </c>
      <c r="AQ61" s="178">
        <f t="shared" si="42"/>
        <v>2.7936391721613445</v>
      </c>
      <c r="AR61" s="178">
        <f t="shared" si="42"/>
        <v>3.0931869241252672</v>
      </c>
      <c r="AS61" s="178" t="str">
        <f t="shared" si="42"/>
        <v/>
      </c>
      <c r="AT61" s="337" t="str">
        <f t="shared" ref="AT61:AT67" si="43">IF(AS61="","",(AS61-AR61)/AR61)</f>
        <v/>
      </c>
      <c r="AW61" s="123"/>
    </row>
    <row r="62" spans="1:49" ht="20.100000000000001" customHeight="1" thickBot="1" x14ac:dyDescent="0.3">
      <c r="A62" s="140" t="s">
        <v>85</v>
      </c>
      <c r="B62" s="228">
        <v>76422.39</v>
      </c>
      <c r="C62" s="176">
        <v>98632.750000000015</v>
      </c>
      <c r="D62" s="176">
        <v>93700.91999999994</v>
      </c>
      <c r="E62" s="176">
        <v>82943.079999999973</v>
      </c>
      <c r="F62" s="176">
        <v>100845.22000000002</v>
      </c>
      <c r="G62" s="176">
        <v>82769.729999999952</v>
      </c>
      <c r="H62" s="176">
        <v>78072.589999999866</v>
      </c>
      <c r="I62" s="176">
        <v>92901.83</v>
      </c>
      <c r="J62" s="176">
        <v>77572.28</v>
      </c>
      <c r="K62" s="241">
        <v>90006.149999999892</v>
      </c>
      <c r="L62" s="241">
        <v>119138.44999999997</v>
      </c>
      <c r="M62" s="241">
        <v>123755.49</v>
      </c>
      <c r="N62" s="141"/>
      <c r="O62" s="337" t="str">
        <f t="shared" si="38"/>
        <v/>
      </c>
      <c r="Q62" s="128" t="s">
        <v>85</v>
      </c>
      <c r="R62" s="228">
        <v>15596.707000000013</v>
      </c>
      <c r="S62" s="176">
        <v>18332.828999999987</v>
      </c>
      <c r="T62" s="176">
        <v>21648.361999999994</v>
      </c>
      <c r="U62" s="176">
        <v>20693.550999999999</v>
      </c>
      <c r="V62" s="176">
        <v>23770.443999999989</v>
      </c>
      <c r="W62" s="176">
        <v>22065.902999999984</v>
      </c>
      <c r="X62" s="176">
        <v>24906.423000000003</v>
      </c>
      <c r="Y62" s="176">
        <v>28016.947000000004</v>
      </c>
      <c r="Z62" s="176">
        <v>26292.933000000001</v>
      </c>
      <c r="AA62" s="176">
        <v>27722.498999999978</v>
      </c>
      <c r="AB62" s="176">
        <v>34797.590000000011</v>
      </c>
      <c r="AC62" s="176">
        <v>34642.825000000055</v>
      </c>
      <c r="AD62" s="141"/>
      <c r="AE62" s="337" t="str">
        <f t="shared" si="39"/>
        <v/>
      </c>
      <c r="AG62" s="230">
        <f t="shared" si="36"/>
        <v>2.0408556968710365</v>
      </c>
      <c r="AH62" s="178">
        <f t="shared" si="36"/>
        <v>1.8586959199657298</v>
      </c>
      <c r="AI62" s="178">
        <f t="shared" si="42"/>
        <v>2.3103681372605527</v>
      </c>
      <c r="AJ62" s="178">
        <f t="shared" si="42"/>
        <v>2.494909882777443</v>
      </c>
      <c r="AK62" s="178">
        <f t="shared" si="42"/>
        <v>2.357121537342076</v>
      </c>
      <c r="AL62" s="178">
        <f t="shared" si="42"/>
        <v>2.6659387435479127</v>
      </c>
      <c r="AM62" s="178">
        <f t="shared" si="42"/>
        <v>3.190162257970441</v>
      </c>
      <c r="AN62" s="178">
        <f t="shared" si="42"/>
        <v>3.0157583548138938</v>
      </c>
      <c r="AO62" s="178">
        <f t="shared" si="42"/>
        <v>3.3894753383554024</v>
      </c>
      <c r="AP62" s="178">
        <f t="shared" si="42"/>
        <v>3.080067195408315</v>
      </c>
      <c r="AQ62" s="178">
        <f t="shared" si="42"/>
        <v>2.920769071613742</v>
      </c>
      <c r="AR62" s="178">
        <f t="shared" si="42"/>
        <v>2.7992960150697193</v>
      </c>
      <c r="AS62" s="178" t="str">
        <f t="shared" si="42"/>
        <v/>
      </c>
      <c r="AT62" s="337" t="str">
        <f t="shared" si="43"/>
        <v/>
      </c>
      <c r="AW62" s="123"/>
    </row>
    <row r="63" spans="1:49" ht="20.100000000000001" customHeight="1" thickBot="1" x14ac:dyDescent="0.3">
      <c r="A63" s="41" t="str">
        <f>A19</f>
        <v>jan-fev</v>
      </c>
      <c r="B63" s="193">
        <f>SUM(B51:B52)</f>
        <v>149857.47000000003</v>
      </c>
      <c r="C63" s="194">
        <f t="shared" ref="C63:N63" si="44">SUM(C51:C52)</f>
        <v>162892.11000000002</v>
      </c>
      <c r="D63" s="194">
        <f t="shared" si="44"/>
        <v>215571.30000000005</v>
      </c>
      <c r="E63" s="194">
        <f t="shared" si="44"/>
        <v>204269.73999999993</v>
      </c>
      <c r="F63" s="194">
        <f t="shared" si="44"/>
        <v>204379.53999999986</v>
      </c>
      <c r="G63" s="194">
        <f t="shared" si="44"/>
        <v>184303.72999999998</v>
      </c>
      <c r="H63" s="194">
        <f t="shared" si="44"/>
        <v>142713.62000000005</v>
      </c>
      <c r="I63" s="194">
        <f t="shared" si="44"/>
        <v>181710.77000000002</v>
      </c>
      <c r="J63" s="194">
        <f t="shared" si="44"/>
        <v>184412.54</v>
      </c>
      <c r="K63" s="194">
        <f t="shared" si="44"/>
        <v>214429.81999999983</v>
      </c>
      <c r="L63" s="194">
        <f t="shared" si="44"/>
        <v>250063.33000000013</v>
      </c>
      <c r="M63" s="194">
        <f t="shared" si="44"/>
        <v>246242.00999999995</v>
      </c>
      <c r="N63" s="195">
        <f t="shared" si="44"/>
        <v>268072.56999999972</v>
      </c>
      <c r="O63" s="408">
        <f t="shared" si="38"/>
        <v>8.8654896863454652E-2</v>
      </c>
      <c r="Q63" s="127"/>
      <c r="R63" s="193">
        <f>SUM(R51:R52)</f>
        <v>28617.237999999998</v>
      </c>
      <c r="S63" s="194">
        <f t="shared" ref="S63:AD63" si="45">SUM(S51:S52)</f>
        <v>33789.53899999999</v>
      </c>
      <c r="T63" s="194">
        <f t="shared" si="45"/>
        <v>38572.163000000015</v>
      </c>
      <c r="U63" s="194">
        <f t="shared" si="45"/>
        <v>42515.231999999996</v>
      </c>
      <c r="V63" s="194">
        <f t="shared" si="45"/>
        <v>40111.077999999994</v>
      </c>
      <c r="W63" s="194">
        <f t="shared" si="45"/>
        <v>38164.793999999987</v>
      </c>
      <c r="X63" s="194">
        <f t="shared" si="45"/>
        <v>37139.800999999978</v>
      </c>
      <c r="Y63" s="194">
        <f t="shared" si="45"/>
        <v>44773.481999999989</v>
      </c>
      <c r="Z63" s="194">
        <f t="shared" si="45"/>
        <v>48465.95</v>
      </c>
      <c r="AA63" s="194">
        <f t="shared" si="45"/>
        <v>54182.653000000013</v>
      </c>
      <c r="AB63" s="194">
        <f t="shared" si="45"/>
        <v>63381.117000000027</v>
      </c>
      <c r="AC63" s="194">
        <f t="shared" si="45"/>
        <v>61494.12999999999</v>
      </c>
      <c r="AD63" s="195">
        <f t="shared" si="45"/>
        <v>73476.588000000003</v>
      </c>
      <c r="AE63" s="362">
        <f t="shared" si="39"/>
        <v>0.19485531383239368</v>
      </c>
      <c r="AG63" s="231">
        <f t="shared" si="36"/>
        <v>1.9096303974703424</v>
      </c>
      <c r="AH63" s="199">
        <f t="shared" si="36"/>
        <v>2.0743508694190274</v>
      </c>
      <c r="AI63" s="199">
        <f t="shared" si="42"/>
        <v>1.7892995496153712</v>
      </c>
      <c r="AJ63" s="199">
        <f t="shared" si="42"/>
        <v>2.0813279539103546</v>
      </c>
      <c r="AK63" s="199">
        <f t="shared" si="42"/>
        <v>1.9625779566780521</v>
      </c>
      <c r="AL63" s="199">
        <f t="shared" si="42"/>
        <v>2.0707553775498733</v>
      </c>
      <c r="AM63" s="199">
        <f t="shared" si="42"/>
        <v>2.6024005977845679</v>
      </c>
      <c r="AN63" s="199">
        <f t="shared" si="42"/>
        <v>2.4639971532782559</v>
      </c>
      <c r="AO63" s="199">
        <f t="shared" si="42"/>
        <v>2.6281265905236162</v>
      </c>
      <c r="AP63" s="199">
        <f t="shared" si="42"/>
        <v>2.5268245340130422</v>
      </c>
      <c r="AQ63" s="199">
        <f t="shared" si="42"/>
        <v>2.5346026144657037</v>
      </c>
      <c r="AR63" s="199">
        <f t="shared" si="42"/>
        <v>2.49730458259336</v>
      </c>
      <c r="AS63" s="199">
        <f t="shared" si="42"/>
        <v>2.7409215347918692</v>
      </c>
      <c r="AT63" s="408">
        <f t="shared" si="43"/>
        <v>9.7551958177853448E-2</v>
      </c>
      <c r="AW63" s="123"/>
    </row>
    <row r="64" spans="1:49" ht="20.100000000000001" customHeight="1" x14ac:dyDescent="0.25">
      <c r="A64" s="139" t="s">
        <v>86</v>
      </c>
      <c r="B64" s="135">
        <f>SUM(B51:B53)</f>
        <v>234491.43</v>
      </c>
      <c r="C64" s="175">
        <f>SUM(C51:C53)</f>
        <v>268123.53000000009</v>
      </c>
      <c r="D64" s="175">
        <f>SUM(D51:D53)</f>
        <v>341123.42000000004</v>
      </c>
      <c r="E64" s="175">
        <f t="shared" ref="E64:M64" si="46">SUM(E51:E53)</f>
        <v>307586.39999999991</v>
      </c>
      <c r="F64" s="175">
        <f t="shared" si="46"/>
        <v>312002.81999999983</v>
      </c>
      <c r="G64" s="175">
        <f t="shared" si="46"/>
        <v>314085.74999999994</v>
      </c>
      <c r="H64" s="175">
        <f t="shared" si="46"/>
        <v>225185.55999999994</v>
      </c>
      <c r="I64" s="175">
        <f t="shared" si="46"/>
        <v>291368.51999999996</v>
      </c>
      <c r="J64" s="175">
        <f t="shared" si="46"/>
        <v>290915.21000000002</v>
      </c>
      <c r="K64" s="175">
        <f t="shared" si="46"/>
        <v>314581.43999999971</v>
      </c>
      <c r="L64" s="175">
        <f t="shared" si="46"/>
        <v>387624.22000000009</v>
      </c>
      <c r="M64" s="175">
        <f t="shared" si="46"/>
        <v>406750.85999999975</v>
      </c>
      <c r="N64" s="175"/>
      <c r="O64" s="408"/>
      <c r="Q64" s="126" t="s">
        <v>86</v>
      </c>
      <c r="R64" s="135">
        <f>SUM(R51:R53)</f>
        <v>45609.39</v>
      </c>
      <c r="S64" s="175">
        <f>SUM(S51:S53)</f>
        <v>53062.921000000002</v>
      </c>
      <c r="T64" s="175">
        <f>SUM(T51:T53)</f>
        <v>61321.651000000027</v>
      </c>
      <c r="U64" s="175">
        <f>SUM(U51:U53)</f>
        <v>63351.315999999992</v>
      </c>
      <c r="V64" s="175">
        <f t="shared" ref="V64:AC64" si="47">SUM(V51:V53)</f>
        <v>61448.611999999994</v>
      </c>
      <c r="W64" s="175">
        <f t="shared" si="47"/>
        <v>65590.697999999975</v>
      </c>
      <c r="X64" s="175">
        <f t="shared" si="47"/>
        <v>58604.442999999985</v>
      </c>
      <c r="Y64" s="175">
        <f t="shared" si="47"/>
        <v>74095.891999999963</v>
      </c>
      <c r="Z64" s="175">
        <f t="shared" si="47"/>
        <v>76343.599000000002</v>
      </c>
      <c r="AA64" s="175">
        <f t="shared" si="47"/>
        <v>80321.476000000039</v>
      </c>
      <c r="AB64" s="175">
        <f t="shared" si="47"/>
        <v>99368.438000000038</v>
      </c>
      <c r="AC64" s="175">
        <f t="shared" si="47"/>
        <v>107045.80599999998</v>
      </c>
      <c r="AD64" s="137" t="str">
        <f>IF(AD53="","",SUM(AD51:AD53))</f>
        <v/>
      </c>
      <c r="AE64" s="337" t="str">
        <f t="shared" si="39"/>
        <v/>
      </c>
      <c r="AG64" s="229">
        <f t="shared" si="36"/>
        <v>1.9450344091466372</v>
      </c>
      <c r="AH64" s="177">
        <f t="shared" si="36"/>
        <v>1.9790475308153666</v>
      </c>
      <c r="AI64" s="177">
        <f t="shared" si="36"/>
        <v>1.7976382565582869</v>
      </c>
      <c r="AJ64" s="177">
        <f t="shared" si="36"/>
        <v>2.0596266935079059</v>
      </c>
      <c r="AK64" s="177">
        <f t="shared" si="36"/>
        <v>1.9694889937212756</v>
      </c>
      <c r="AL64" s="177">
        <f t="shared" si="36"/>
        <v>2.0883054388809423</v>
      </c>
      <c r="AM64" s="177">
        <f t="shared" si="36"/>
        <v>2.6024956040698171</v>
      </c>
      <c r="AN64" s="177">
        <f t="shared" si="36"/>
        <v>2.5430301118322589</v>
      </c>
      <c r="AO64" s="177">
        <f t="shared" si="36"/>
        <v>2.6242560160398627</v>
      </c>
      <c r="AP64" s="177">
        <f t="shared" si="36"/>
        <v>2.5532808292822393</v>
      </c>
      <c r="AQ64" s="177">
        <f t="shared" si="36"/>
        <v>2.5635250036749513</v>
      </c>
      <c r="AR64" s="177">
        <f t="shared" si="36"/>
        <v>2.6317290638303765</v>
      </c>
      <c r="AS64" s="177"/>
      <c r="AT64" s="408"/>
    </row>
    <row r="65" spans="1:46" ht="20.100000000000001" customHeight="1" x14ac:dyDescent="0.25">
      <c r="A65" s="139" t="s">
        <v>87</v>
      </c>
      <c r="B65" s="135">
        <f>SUM(B54:B56)</f>
        <v>270632.65000000014</v>
      </c>
      <c r="C65" s="175">
        <f>SUM(C54:C56)</f>
        <v>330331.44000000012</v>
      </c>
      <c r="D65" s="175">
        <f>SUM(D54:D56)</f>
        <v>371262.24999999988</v>
      </c>
      <c r="E65" s="175">
        <f t="shared" ref="E65:M65" si="48">SUM(E54:E56)</f>
        <v>341280.04000000004</v>
      </c>
      <c r="F65" s="175">
        <f t="shared" si="48"/>
        <v>330986.2099999999</v>
      </c>
      <c r="G65" s="175">
        <f t="shared" si="48"/>
        <v>352389.62000000011</v>
      </c>
      <c r="H65" s="175">
        <f t="shared" si="48"/>
        <v>271249.88999999984</v>
      </c>
      <c r="I65" s="175">
        <f t="shared" si="48"/>
        <v>338059.84999999963</v>
      </c>
      <c r="J65" s="175">
        <f t="shared" si="48"/>
        <v>341622.02</v>
      </c>
      <c r="K65" s="175">
        <f t="shared" si="48"/>
        <v>348164.02999999968</v>
      </c>
      <c r="L65" s="175">
        <f t="shared" si="48"/>
        <v>373006.16999999981</v>
      </c>
      <c r="M65" s="175">
        <f t="shared" si="48"/>
        <v>455359.85999999981</v>
      </c>
      <c r="N65" s="175"/>
      <c r="O65" s="337"/>
      <c r="Q65" s="127" t="s">
        <v>87</v>
      </c>
      <c r="R65" s="135">
        <f>SUM(R54:R56)</f>
        <v>52069.507000000012</v>
      </c>
      <c r="S65" s="175">
        <f>SUM(S54:S56)</f>
        <v>57799.210999999981</v>
      </c>
      <c r="T65" s="175">
        <f>SUM(T54:T56)</f>
        <v>67284.703999999983</v>
      </c>
      <c r="U65" s="175">
        <f>SUM(U54:U56)</f>
        <v>68302.889999999985</v>
      </c>
      <c r="V65" s="175">
        <f t="shared" ref="V65:AC65" si="49">SUM(V54:V56)</f>
        <v>68997.127000000022</v>
      </c>
      <c r="W65" s="175">
        <f t="shared" si="49"/>
        <v>75648.96299999996</v>
      </c>
      <c r="X65" s="175">
        <f t="shared" si="49"/>
        <v>65293.128000000026</v>
      </c>
      <c r="Y65" s="175">
        <f t="shared" si="49"/>
        <v>80241.398000000045</v>
      </c>
      <c r="Z65" s="175">
        <f t="shared" si="49"/>
        <v>84590.548999999999</v>
      </c>
      <c r="AA65" s="175">
        <f t="shared" si="49"/>
        <v>84889.636000000028</v>
      </c>
      <c r="AB65" s="175">
        <f t="shared" si="49"/>
        <v>93771.617999999988</v>
      </c>
      <c r="AC65" s="175">
        <f t="shared" si="49"/>
        <v>121376.96900000007</v>
      </c>
      <c r="AD65" s="137" t="str">
        <f>IF(AD56="","",SUM(AD54:AD56))</f>
        <v/>
      </c>
      <c r="AE65" s="337" t="str">
        <f t="shared" si="39"/>
        <v/>
      </c>
      <c r="AG65" s="230">
        <f t="shared" si="36"/>
        <v>1.9239920608248851</v>
      </c>
      <c r="AH65" s="178">
        <f t="shared" si="36"/>
        <v>1.7497338733485361</v>
      </c>
      <c r="AI65" s="178">
        <f t="shared" si="36"/>
        <v>1.8123227987763368</v>
      </c>
      <c r="AJ65" s="178">
        <f t="shared" si="36"/>
        <v>2.0013737105750451</v>
      </c>
      <c r="AK65" s="178">
        <f t="shared" si="36"/>
        <v>2.0845921949437121</v>
      </c>
      <c r="AL65" s="178">
        <f t="shared" si="36"/>
        <v>2.1467420918924893</v>
      </c>
      <c r="AM65" s="178">
        <f t="shared" si="36"/>
        <v>2.4071209024269122</v>
      </c>
      <c r="AN65" s="178">
        <f t="shared" si="36"/>
        <v>2.3735855648045794</v>
      </c>
      <c r="AO65" s="178">
        <f t="shared" si="36"/>
        <v>2.4761445119960355</v>
      </c>
      <c r="AP65" s="178">
        <f t="shared" si="36"/>
        <v>2.4382081055300313</v>
      </c>
      <c r="AQ65" s="178">
        <f t="shared" si="36"/>
        <v>2.5139428122596481</v>
      </c>
      <c r="AR65" s="178">
        <f t="shared" si="36"/>
        <v>2.6655175315628417</v>
      </c>
      <c r="AS65" s="178"/>
      <c r="AT65" s="337"/>
    </row>
    <row r="66" spans="1:46" ht="20.100000000000001" customHeight="1" x14ac:dyDescent="0.25">
      <c r="A66" s="139" t="s">
        <v>88</v>
      </c>
      <c r="B66" s="135">
        <f>SUM(B57:B59)</f>
        <v>362917.66000000003</v>
      </c>
      <c r="C66" s="175">
        <f>SUM(C57:C59)</f>
        <v>410216.99000000011</v>
      </c>
      <c r="D66" s="175">
        <f>SUM(D57:D59)</f>
        <v>402664.01999999979</v>
      </c>
      <c r="E66" s="175">
        <f t="shared" ref="E66:M66" si="50">SUM(E57:E59)</f>
        <v>374827.90000000014</v>
      </c>
      <c r="F66" s="175">
        <f t="shared" si="50"/>
        <v>411823.39999999991</v>
      </c>
      <c r="G66" s="175">
        <f t="shared" si="50"/>
        <v>392287.49999999988</v>
      </c>
      <c r="H66" s="175">
        <f t="shared" si="50"/>
        <v>324909.64999999991</v>
      </c>
      <c r="I66" s="175">
        <f t="shared" si="50"/>
        <v>335894.45999999973</v>
      </c>
      <c r="J66" s="175">
        <f t="shared" si="50"/>
        <v>323029.73000000004</v>
      </c>
      <c r="K66" s="175">
        <f t="shared" si="50"/>
        <v>359624.85999999987</v>
      </c>
      <c r="L66" s="175">
        <f t="shared" si="50"/>
        <v>485561.99000000028</v>
      </c>
      <c r="M66" s="175">
        <f t="shared" si="50"/>
        <v>462755.94999999984</v>
      </c>
      <c r="N66" s="175"/>
      <c r="O66" s="337"/>
      <c r="Q66" s="127" t="s">
        <v>88</v>
      </c>
      <c r="R66" s="135">
        <f>SUM(R57:R59)</f>
        <v>66706.640000000043</v>
      </c>
      <c r="S66" s="175">
        <f>SUM(S57:S59)</f>
        <v>75687.896000000008</v>
      </c>
      <c r="T66" s="175">
        <f>SUM(T57:T59)</f>
        <v>78884.929000000004</v>
      </c>
      <c r="U66" s="175">
        <f>SUM(U57:U59)</f>
        <v>90834.866999999969</v>
      </c>
      <c r="V66" s="175">
        <f t="shared" ref="V66:AC66" si="51">SUM(V57:V59)</f>
        <v>90275.416000000056</v>
      </c>
      <c r="W66" s="175">
        <f t="shared" si="51"/>
        <v>87840.50900000002</v>
      </c>
      <c r="X66" s="175">
        <f t="shared" si="51"/>
        <v>78765.768000000011</v>
      </c>
      <c r="Y66" s="175">
        <f t="shared" si="51"/>
        <v>86377.072000000029</v>
      </c>
      <c r="Z66" s="175">
        <f t="shared" si="51"/>
        <v>89313.755000000005</v>
      </c>
      <c r="AA66" s="175">
        <f t="shared" si="51"/>
        <v>95872.349999999977</v>
      </c>
      <c r="AB66" s="175">
        <f t="shared" si="51"/>
        <v>128355.976</v>
      </c>
      <c r="AC66" s="175">
        <f t="shared" si="51"/>
        <v>133598.946</v>
      </c>
      <c r="AD66" s="137" t="str">
        <f>IF(AD59="","",SUM(AD57:AD59))</f>
        <v/>
      </c>
      <c r="AE66" s="337" t="str">
        <f t="shared" si="39"/>
        <v/>
      </c>
      <c r="AG66" s="230">
        <f t="shared" si="36"/>
        <v>1.8380654168220978</v>
      </c>
      <c r="AH66" s="178">
        <f t="shared" si="36"/>
        <v>1.8450697519866253</v>
      </c>
      <c r="AI66" s="178">
        <f t="shared" si="36"/>
        <v>1.959075682997454</v>
      </c>
      <c r="AJ66" s="178">
        <f t="shared" si="36"/>
        <v>2.4233752876986996</v>
      </c>
      <c r="AK66" s="178">
        <f t="shared" si="36"/>
        <v>2.1920904931579916</v>
      </c>
      <c r="AL66" s="178">
        <f t="shared" si="36"/>
        <v>2.2391870503138653</v>
      </c>
      <c r="AM66" s="178">
        <f t="shared" si="36"/>
        <v>2.4242360299240122</v>
      </c>
      <c r="AN66" s="178">
        <f t="shared" si="36"/>
        <v>2.5715539339350846</v>
      </c>
      <c r="AO66" s="178">
        <f t="shared" si="36"/>
        <v>2.764877245199691</v>
      </c>
      <c r="AP66" s="178">
        <f t="shared" si="36"/>
        <v>2.6658988480384815</v>
      </c>
      <c r="AQ66" s="178">
        <f t="shared" si="36"/>
        <v>2.643451889634111</v>
      </c>
      <c r="AR66" s="178">
        <f t="shared" si="36"/>
        <v>2.8870281624687926</v>
      </c>
      <c r="AS66" s="178"/>
      <c r="AT66" s="337"/>
    </row>
    <row r="67" spans="1:46" ht="20.100000000000001" customHeight="1" thickBot="1" x14ac:dyDescent="0.3">
      <c r="A67" s="140" t="s">
        <v>89</v>
      </c>
      <c r="B67" s="228">
        <f>SUM(B60:B62)</f>
        <v>301452.82000000007</v>
      </c>
      <c r="C67" s="176">
        <f>SUM(C60:C62)</f>
        <v>388105.86999999988</v>
      </c>
      <c r="D67" s="176">
        <f>IF(D62="","",SUM(D60:D62))</f>
        <v>380957.63999999966</v>
      </c>
      <c r="E67" s="176">
        <f t="shared" ref="E67:N67" si="52">IF(E62="","",SUM(E60:E62))</f>
        <v>378869.0400000001</v>
      </c>
      <c r="F67" s="176">
        <f t="shared" si="52"/>
        <v>396865.16000000021</v>
      </c>
      <c r="G67" s="176">
        <f t="shared" si="52"/>
        <v>336903.74</v>
      </c>
      <c r="H67" s="176">
        <f t="shared" si="52"/>
        <v>311374.30999999976</v>
      </c>
      <c r="I67" s="176">
        <f t="shared" si="52"/>
        <v>337617.05000000005</v>
      </c>
      <c r="J67" s="176">
        <f t="shared" si="52"/>
        <v>314897.43999999994</v>
      </c>
      <c r="K67" s="176">
        <f t="shared" si="52"/>
        <v>372869.66999999981</v>
      </c>
      <c r="L67" s="176">
        <f t="shared" si="52"/>
        <v>493444.35000000033</v>
      </c>
      <c r="M67" s="176">
        <f t="shared" si="52"/>
        <v>455424.07999999973</v>
      </c>
      <c r="N67" s="176" t="str">
        <f t="shared" si="52"/>
        <v/>
      </c>
      <c r="O67" s="349" t="str">
        <f t="shared" si="38"/>
        <v/>
      </c>
      <c r="Q67" s="128" t="s">
        <v>89</v>
      </c>
      <c r="R67" s="228">
        <f>SUM(R60:R62)</f>
        <v>63838.016000000018</v>
      </c>
      <c r="S67" s="176">
        <f>SUM(S60:S62)</f>
        <v>79380.659999999989</v>
      </c>
      <c r="T67" s="176">
        <f>IF(T62="","",SUM(T60:T62))</f>
        <v>89950.456999999995</v>
      </c>
      <c r="U67" s="176">
        <f>IF(U62="","",SUM(U60:U62))</f>
        <v>90706.435000000056</v>
      </c>
      <c r="V67" s="176">
        <f t="shared" ref="V67:AD67" si="53">IF(V62="","",SUM(V60:V62))</f>
        <v>98610.478999999992</v>
      </c>
      <c r="W67" s="176">
        <f t="shared" si="53"/>
        <v>84566.343999999997</v>
      </c>
      <c r="X67" s="176">
        <f t="shared" si="53"/>
        <v>90045.485000000015</v>
      </c>
      <c r="Y67" s="176">
        <f t="shared" si="53"/>
        <v>94962.186000000016</v>
      </c>
      <c r="Z67" s="176">
        <f t="shared" si="53"/>
        <v>95891.539000000004</v>
      </c>
      <c r="AA67" s="176">
        <f t="shared" si="53"/>
        <v>103388.924</v>
      </c>
      <c r="AB67" s="176">
        <f t="shared" si="53"/>
        <v>140739.50200000001</v>
      </c>
      <c r="AC67" s="176">
        <f t="shared" si="53"/>
        <v>135975.74400000009</v>
      </c>
      <c r="AD67" s="141" t="str">
        <f t="shared" si="53"/>
        <v/>
      </c>
      <c r="AE67" s="349" t="str">
        <f t="shared" si="39"/>
        <v/>
      </c>
      <c r="AG67" s="232">
        <f t="shared" ref="AG67:AH67" si="54">(R67/B67)*10</f>
        <v>2.1176785143360082</v>
      </c>
      <c r="AH67" s="179">
        <f t="shared" si="54"/>
        <v>2.0453352071175841</v>
      </c>
      <c r="AI67" s="179">
        <f t="shared" ref="AI67:AS67" si="55">IF(T62="","",(T67/D67)*10)</f>
        <v>2.3611669003409426</v>
      </c>
      <c r="AJ67" s="179">
        <f t="shared" si="55"/>
        <v>2.3941369028200361</v>
      </c>
      <c r="AK67" s="179">
        <f t="shared" si="55"/>
        <v>2.4847350923925884</v>
      </c>
      <c r="AL67" s="179">
        <f t="shared" si="55"/>
        <v>2.5101040433685897</v>
      </c>
      <c r="AM67" s="179">
        <f t="shared" si="55"/>
        <v>2.8918726467832263</v>
      </c>
      <c r="AN67" s="179">
        <f t="shared" si="55"/>
        <v>2.8127189074129992</v>
      </c>
      <c r="AO67" s="179">
        <f t="shared" si="55"/>
        <v>3.045167309076886</v>
      </c>
      <c r="AP67" s="179">
        <f t="shared" si="55"/>
        <v>2.7727898597920304</v>
      </c>
      <c r="AQ67" s="179">
        <f t="shared" si="55"/>
        <v>2.852185905056972</v>
      </c>
      <c r="AR67" s="179">
        <f t="shared" si="55"/>
        <v>2.9856950910456947</v>
      </c>
      <c r="AS67" s="179" t="str">
        <f t="shared" si="55"/>
        <v/>
      </c>
      <c r="AT67" s="349" t="str">
        <f t="shared" si="43"/>
        <v/>
      </c>
    </row>
    <row r="68" spans="1:46" x14ac:dyDescent="0.25"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</row>
  </sheetData>
  <mergeCells count="24">
    <mergeCell ref="AG48:AS48"/>
    <mergeCell ref="AT48:AT49"/>
    <mergeCell ref="A48:A49"/>
    <mergeCell ref="B48:N48"/>
    <mergeCell ref="O48:O49"/>
    <mergeCell ref="Q48:Q49"/>
    <mergeCell ref="R48:AD48"/>
    <mergeCell ref="AE48:AE49"/>
    <mergeCell ref="AG4:AS4"/>
    <mergeCell ref="AT4:AT5"/>
    <mergeCell ref="A26:A27"/>
    <mergeCell ref="B26:N26"/>
    <mergeCell ref="O26:O27"/>
    <mergeCell ref="Q26:Q27"/>
    <mergeCell ref="R26:AD26"/>
    <mergeCell ref="AE26:AE27"/>
    <mergeCell ref="AG26:AS26"/>
    <mergeCell ref="AT26:AT27"/>
    <mergeCell ref="A4:A5"/>
    <mergeCell ref="B4:N4"/>
    <mergeCell ref="O4:O5"/>
    <mergeCell ref="Q4:Q5"/>
    <mergeCell ref="R4:AD4"/>
    <mergeCell ref="AE4:AE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5F037BA9-8B2B-4870-AFC1-61F9749D2E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O7:O23</xm:sqref>
        </x14:conditionalFormatting>
        <x14:conditionalFormatting xmlns:xm="http://schemas.microsoft.com/office/excel/2006/main">
          <x14:cfRule type="iconSet" priority="8" id="{EBB0697B-7E3D-413C-9053-FA0F055AA5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AT7:AT23</xm:sqref>
        </x14:conditionalFormatting>
        <x14:conditionalFormatting xmlns:xm="http://schemas.microsoft.com/office/excel/2006/main">
          <x14:cfRule type="iconSet" priority="7" id="{95E6F3FF-BFB3-406E-8B7A-53840CF818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AE7:AE23</xm:sqref>
        </x14:conditionalFormatting>
        <x14:conditionalFormatting xmlns:xm="http://schemas.microsoft.com/office/excel/2006/main">
          <x14:cfRule type="iconSet" priority="6" id="{79BAB5CA-0202-45E8-97A0-E9A8E71872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O29:O45</xm:sqref>
        </x14:conditionalFormatting>
        <x14:conditionalFormatting xmlns:xm="http://schemas.microsoft.com/office/excel/2006/main">
          <x14:cfRule type="iconSet" priority="5" id="{F42A3BB8-6E0E-40BA-8EF1-45BAB072B8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AT29:AT45</xm:sqref>
        </x14:conditionalFormatting>
        <x14:conditionalFormatting xmlns:xm="http://schemas.microsoft.com/office/excel/2006/main">
          <x14:cfRule type="iconSet" priority="4" id="{31564D89-EFCF-4D02-96EB-64A3C14E92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AE29:AE45</xm:sqref>
        </x14:conditionalFormatting>
        <x14:conditionalFormatting xmlns:xm="http://schemas.microsoft.com/office/excel/2006/main">
          <x14:cfRule type="iconSet" priority="3" id="{857750BA-2763-4DE8-8FEB-FACFCE62F4F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O51:O67</xm:sqref>
        </x14:conditionalFormatting>
        <x14:conditionalFormatting xmlns:xm="http://schemas.microsoft.com/office/excel/2006/main">
          <x14:cfRule type="iconSet" priority="2" id="{28061838-5419-4535-868A-3208D9A2BEC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AT51:AT67</xm:sqref>
        </x14:conditionalFormatting>
        <x14:conditionalFormatting xmlns:xm="http://schemas.microsoft.com/office/excel/2006/main">
          <x14:cfRule type="iconSet" priority="1" id="{CB82AFFF-7EA5-4EED-AB48-E3EC2A7141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AE51:AE67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BECF-33E6-4C68-AF73-5A6491133A36}">
  <sheetPr>
    <pageSetUpPr fitToPage="1"/>
  </sheetPr>
  <dimension ref="A1:AW70"/>
  <sheetViews>
    <sheetView showGridLines="0" topLeftCell="A49" workbookViewId="0">
      <selection activeCell="AP56" sqref="AP56"/>
    </sheetView>
  </sheetViews>
  <sheetFormatPr defaultRowHeight="15" x14ac:dyDescent="0.25"/>
  <cols>
    <col min="1" max="1" width="18.7109375" customWidth="1"/>
    <col min="15" max="15" width="10.140625" customWidth="1"/>
    <col min="16" max="16" width="1.7109375" customWidth="1"/>
    <col min="17" max="17" width="18.7109375" hidden="1" customWidth="1"/>
    <col min="31" max="31" width="10" customWidth="1"/>
    <col min="32" max="32" width="1.7109375" customWidth="1"/>
    <col min="46" max="46" width="10" customWidth="1"/>
    <col min="48" max="49" width="9.140625" style="119"/>
  </cols>
  <sheetData>
    <row r="1" spans="1:49" ht="15.75" x14ac:dyDescent="0.25">
      <c r="A1" s="5" t="s">
        <v>101</v>
      </c>
    </row>
    <row r="3" spans="1:49" ht="15.75" thickBot="1" x14ac:dyDescent="0.3">
      <c r="O3" s="243" t="s">
        <v>1</v>
      </c>
      <c r="AE3" s="402">
        <v>1000</v>
      </c>
      <c r="AT3" s="402" t="s">
        <v>48</v>
      </c>
    </row>
    <row r="4" spans="1:49" ht="20.100000000000001" customHeight="1" x14ac:dyDescent="0.25">
      <c r="A4" s="434" t="s">
        <v>3</v>
      </c>
      <c r="B4" s="436" t="s">
        <v>72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1"/>
      <c r="O4" s="439" t="s">
        <v>156</v>
      </c>
      <c r="Q4" s="437" t="s">
        <v>3</v>
      </c>
      <c r="R4" s="429" t="s">
        <v>72</v>
      </c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1"/>
      <c r="AE4" s="441" t="s">
        <v>156</v>
      </c>
      <c r="AG4" s="429" t="s">
        <v>72</v>
      </c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1"/>
      <c r="AT4" s="439" t="s">
        <v>156</v>
      </c>
    </row>
    <row r="5" spans="1:49" ht="20.100000000000001" customHeight="1" thickBot="1" x14ac:dyDescent="0.3">
      <c r="A5" s="435"/>
      <c r="B5" s="117">
        <v>2010</v>
      </c>
      <c r="C5" s="153">
        <v>2011</v>
      </c>
      <c r="D5" s="153">
        <v>2012</v>
      </c>
      <c r="E5" s="153">
        <v>2013</v>
      </c>
      <c r="F5" s="153">
        <v>2014</v>
      </c>
      <c r="G5" s="153">
        <v>2015</v>
      </c>
      <c r="H5" s="153">
        <v>2016</v>
      </c>
      <c r="I5" s="153">
        <v>2017</v>
      </c>
      <c r="J5" s="153">
        <v>2018</v>
      </c>
      <c r="K5" s="153">
        <v>2019</v>
      </c>
      <c r="L5" s="153">
        <v>2020</v>
      </c>
      <c r="M5" s="153">
        <v>2021</v>
      </c>
      <c r="N5" s="151">
        <v>2022</v>
      </c>
      <c r="O5" s="440"/>
      <c r="Q5" s="438"/>
      <c r="R5" s="30">
        <v>2010</v>
      </c>
      <c r="S5" s="153">
        <v>2011</v>
      </c>
      <c r="T5" s="153">
        <v>2012</v>
      </c>
      <c r="U5" s="153">
        <v>2013</v>
      </c>
      <c r="V5" s="153">
        <v>2014</v>
      </c>
      <c r="W5" s="153">
        <v>2015</v>
      </c>
      <c r="X5" s="153">
        <v>2016</v>
      </c>
      <c r="Y5" s="153">
        <v>2017</v>
      </c>
      <c r="Z5" s="153">
        <v>2018</v>
      </c>
      <c r="AA5" s="153">
        <v>2019</v>
      </c>
      <c r="AB5" s="153">
        <v>2020</v>
      </c>
      <c r="AC5" s="153">
        <v>2021</v>
      </c>
      <c r="AD5" s="151">
        <v>2022</v>
      </c>
      <c r="AE5" s="442"/>
      <c r="AG5" s="30">
        <v>2010</v>
      </c>
      <c r="AH5" s="153">
        <v>2011</v>
      </c>
      <c r="AI5" s="153">
        <v>2012</v>
      </c>
      <c r="AJ5" s="153">
        <v>2013</v>
      </c>
      <c r="AK5" s="153">
        <v>2014</v>
      </c>
      <c r="AL5" s="153">
        <v>2015</v>
      </c>
      <c r="AM5" s="153">
        <v>2016</v>
      </c>
      <c r="AN5" s="153">
        <v>2017</v>
      </c>
      <c r="AO5" s="153">
        <v>2018</v>
      </c>
      <c r="AP5" s="153">
        <v>2019</v>
      </c>
      <c r="AQ5" s="153">
        <v>2020</v>
      </c>
      <c r="AR5" s="153">
        <v>2021</v>
      </c>
      <c r="AS5" s="151">
        <v>2022</v>
      </c>
      <c r="AT5" s="440"/>
      <c r="AV5" s="403">
        <v>2013</v>
      </c>
      <c r="AW5" s="403">
        <v>2014</v>
      </c>
    </row>
    <row r="6" spans="1:49" ht="3" customHeight="1" thickBot="1" x14ac:dyDescent="0.3">
      <c r="A6" s="404"/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7"/>
      <c r="Q6" s="404"/>
      <c r="R6" s="406"/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407"/>
      <c r="AG6" s="403"/>
      <c r="AH6" s="403"/>
      <c r="AI6" s="403"/>
      <c r="AJ6" s="403"/>
      <c r="AK6" s="403"/>
      <c r="AL6" s="403"/>
      <c r="AM6" s="403"/>
      <c r="AN6" s="403"/>
      <c r="AO6" s="403"/>
      <c r="AP6" s="403"/>
      <c r="AQ6" s="403"/>
      <c r="AR6" s="403"/>
      <c r="AS6" s="403"/>
      <c r="AT6" s="405"/>
    </row>
    <row r="7" spans="1:49" ht="20.100000000000001" customHeight="1" x14ac:dyDescent="0.25">
      <c r="A7" s="138" t="s">
        <v>74</v>
      </c>
      <c r="B7" s="45">
        <v>112208.21</v>
      </c>
      <c r="C7" s="174">
        <v>125412.47000000002</v>
      </c>
      <c r="D7" s="174">
        <v>111648.51</v>
      </c>
      <c r="E7" s="174">
        <v>101032.48999999999</v>
      </c>
      <c r="F7" s="174">
        <v>181499.08999999997</v>
      </c>
      <c r="G7" s="174">
        <v>165515.38999999981</v>
      </c>
      <c r="H7" s="174">
        <v>127441.33000000005</v>
      </c>
      <c r="I7" s="174">
        <v>165564.63999999996</v>
      </c>
      <c r="J7" s="242">
        <v>108022.51</v>
      </c>
      <c r="K7" s="242">
        <v>201133.06000000003</v>
      </c>
      <c r="L7" s="242">
        <v>231418.47</v>
      </c>
      <c r="M7" s="242">
        <v>217712.43000000014</v>
      </c>
      <c r="N7" s="130">
        <v>200766.31999999972</v>
      </c>
      <c r="O7" s="408">
        <f>IF(N7="","",(N7-M7)/M7)</f>
        <v>-7.7837126708844379E-2</v>
      </c>
      <c r="Q7" s="127" t="s">
        <v>74</v>
      </c>
      <c r="R7" s="45">
        <v>5046.811999999999</v>
      </c>
      <c r="S7" s="174">
        <v>5419.8780000000006</v>
      </c>
      <c r="T7" s="174">
        <v>5376.692</v>
      </c>
      <c r="U7" s="174">
        <v>8185.9700000000021</v>
      </c>
      <c r="V7" s="174">
        <v>9253.7109999999993</v>
      </c>
      <c r="W7" s="174">
        <v>8018.4579999999987</v>
      </c>
      <c r="X7" s="174">
        <v>7549.5260000000026</v>
      </c>
      <c r="Y7" s="174">
        <v>9256.76</v>
      </c>
      <c r="Z7" s="174">
        <v>8429.6530000000002</v>
      </c>
      <c r="AA7" s="174">
        <v>12162.242999999999</v>
      </c>
      <c r="AB7" s="174">
        <v>14395.186999999998</v>
      </c>
      <c r="AC7" s="174">
        <v>11739.592999999995</v>
      </c>
      <c r="AD7" s="130">
        <v>12513.43</v>
      </c>
      <c r="AE7" s="408">
        <f>IF(AD7="","",(AD7-AC7)/AC7)</f>
        <v>6.5916850780091379E-2</v>
      </c>
      <c r="AG7" s="142">
        <f t="shared" ref="AG7:AR22" si="0">(R7/B7)*10</f>
        <v>0.44977207995742902</v>
      </c>
      <c r="AH7" s="177">
        <f t="shared" si="0"/>
        <v>0.43216420185329257</v>
      </c>
      <c r="AI7" s="177">
        <f t="shared" si="0"/>
        <v>0.48157310832003042</v>
      </c>
      <c r="AJ7" s="177">
        <f t="shared" si="0"/>
        <v>0.81023144139078462</v>
      </c>
      <c r="AK7" s="177">
        <f t="shared" si="0"/>
        <v>0.50984889235532815</v>
      </c>
      <c r="AL7" s="177">
        <f t="shared" si="0"/>
        <v>0.48445392298565154</v>
      </c>
      <c r="AM7" s="177">
        <f t="shared" si="0"/>
        <v>0.5923922796474268</v>
      </c>
      <c r="AN7" s="177">
        <f t="shared" si="0"/>
        <v>0.55910247502123656</v>
      </c>
      <c r="AO7" s="177">
        <f t="shared" si="0"/>
        <v>0.78036077850810914</v>
      </c>
      <c r="AP7" s="177">
        <f t="shared" si="0"/>
        <v>0.60468642002463424</v>
      </c>
      <c r="AQ7" s="177">
        <f t="shared" si="0"/>
        <v>0.62204140404177755</v>
      </c>
      <c r="AR7" s="177">
        <f t="shared" si="0"/>
        <v>0.53922474706657708</v>
      </c>
      <c r="AS7" s="177">
        <f>(AD7/N7)*10</f>
        <v>0.62328332760196126</v>
      </c>
      <c r="AT7" s="408">
        <f t="shared" ref="AT7" si="1">IF(AS7="","",(AS7-AR7)/AR7)</f>
        <v>0.15588783896263875</v>
      </c>
      <c r="AV7" s="123"/>
      <c r="AW7" s="123"/>
    </row>
    <row r="8" spans="1:49" ht="20.100000000000001" customHeight="1" x14ac:dyDescent="0.25">
      <c r="A8" s="139" t="s">
        <v>75</v>
      </c>
      <c r="B8" s="24">
        <v>103876.33999999997</v>
      </c>
      <c r="C8" s="175">
        <v>109703.67999999998</v>
      </c>
      <c r="D8" s="175">
        <v>90718.43</v>
      </c>
      <c r="E8" s="175">
        <v>91462.49</v>
      </c>
      <c r="F8" s="175">
        <v>178750.52</v>
      </c>
      <c r="G8" s="175">
        <v>189327.78999999998</v>
      </c>
      <c r="H8" s="175">
        <v>161032.97</v>
      </c>
      <c r="I8" s="175">
        <v>180460.41999999998</v>
      </c>
      <c r="J8" s="240">
        <v>101175.85</v>
      </c>
      <c r="K8" s="240">
        <v>239012.21</v>
      </c>
      <c r="L8" s="240">
        <v>200385.87</v>
      </c>
      <c r="M8" s="240">
        <v>249075.7</v>
      </c>
      <c r="N8" s="137">
        <v>258247.59999999977</v>
      </c>
      <c r="O8" s="337">
        <f t="shared" ref="O8:O23" si="2">IF(N8="","",(N8-M8)/M8)</f>
        <v>3.6823744749085362E-2</v>
      </c>
      <c r="Q8" s="127" t="s">
        <v>75</v>
      </c>
      <c r="R8" s="24">
        <v>4875.3999999999996</v>
      </c>
      <c r="S8" s="175">
        <v>5047.22</v>
      </c>
      <c r="T8" s="175">
        <v>4979.2489999999998</v>
      </c>
      <c r="U8" s="175">
        <v>7645.0780000000004</v>
      </c>
      <c r="V8" s="175">
        <v>9124.9479999999967</v>
      </c>
      <c r="W8" s="175">
        <v>9271.5960000000014</v>
      </c>
      <c r="X8" s="175">
        <v>8398.7909999999993</v>
      </c>
      <c r="Y8" s="175">
        <v>10079.532000000001</v>
      </c>
      <c r="Z8" s="175">
        <v>9460.1350000000002</v>
      </c>
      <c r="AA8" s="175">
        <v>13827.451999999999</v>
      </c>
      <c r="AB8" s="175">
        <v>13178.782000000005</v>
      </c>
      <c r="AC8" s="175">
        <v>12576.866000000007</v>
      </c>
      <c r="AD8" s="137">
        <v>15843.386000000004</v>
      </c>
      <c r="AE8" s="337">
        <f t="shared" ref="AE8:AE23" si="3">IF(AD8="","",(AD8-AC8)/AC8)</f>
        <v>0.25972448144076554</v>
      </c>
      <c r="AG8" s="143">
        <f t="shared" si="0"/>
        <v>0.46934653261753362</v>
      </c>
      <c r="AH8" s="178">
        <f t="shared" si="0"/>
        <v>0.46007754707955117</v>
      </c>
      <c r="AI8" s="178">
        <f t="shared" si="0"/>
        <v>0.54886851547144277</v>
      </c>
      <c r="AJ8" s="178">
        <f t="shared" si="0"/>
        <v>0.83587031142493495</v>
      </c>
      <c r="AK8" s="178">
        <f t="shared" si="0"/>
        <v>0.51048511635099003</v>
      </c>
      <c r="AL8" s="178">
        <f t="shared" si="0"/>
        <v>0.48971130968147902</v>
      </c>
      <c r="AM8" s="178">
        <f t="shared" si="0"/>
        <v>0.52155723141664712</v>
      </c>
      <c r="AN8" s="178">
        <f t="shared" si="0"/>
        <v>0.55854530317506745</v>
      </c>
      <c r="AO8" s="178">
        <f t="shared" si="0"/>
        <v>0.93501907816934571</v>
      </c>
      <c r="AP8" s="178">
        <f t="shared" si="0"/>
        <v>0.57852492138372347</v>
      </c>
      <c r="AQ8" s="178">
        <f t="shared" si="0"/>
        <v>0.65767022395341579</v>
      </c>
      <c r="AR8" s="178">
        <f t="shared" si="0"/>
        <v>0.50494150974984742</v>
      </c>
      <c r="AS8" s="178">
        <f>(AD8/N8)*10</f>
        <v>0.61349596278919993</v>
      </c>
      <c r="AT8" s="337">
        <f t="shared" ref="AT8" si="4">IF(AS8="","",(AS8-AR8)/AR8)</f>
        <v>0.21498421291038516</v>
      </c>
      <c r="AV8" s="123"/>
      <c r="AW8" s="123"/>
    </row>
    <row r="9" spans="1:49" ht="20.100000000000001" customHeight="1" x14ac:dyDescent="0.25">
      <c r="A9" s="139" t="s">
        <v>76</v>
      </c>
      <c r="B9" s="24">
        <v>167912.4499999999</v>
      </c>
      <c r="C9" s="175">
        <v>125645.36999999997</v>
      </c>
      <c r="D9" s="175">
        <v>135794.10999999996</v>
      </c>
      <c r="E9" s="175">
        <v>78438.490000000034</v>
      </c>
      <c r="F9" s="175">
        <v>159258.74000000002</v>
      </c>
      <c r="G9" s="175">
        <v>179781.25999999998</v>
      </c>
      <c r="H9" s="175">
        <v>158298.96</v>
      </c>
      <c r="I9" s="175">
        <v>184761.43000000002</v>
      </c>
      <c r="J9" s="240">
        <v>131254.85999999999</v>
      </c>
      <c r="K9" s="240">
        <v>209750.07</v>
      </c>
      <c r="L9" s="240">
        <v>209116.09</v>
      </c>
      <c r="M9" s="240">
        <v>327671.62000000104</v>
      </c>
      <c r="N9" s="137"/>
      <c r="O9" s="337" t="str">
        <f t="shared" si="2"/>
        <v/>
      </c>
      <c r="Q9" s="127" t="s">
        <v>76</v>
      </c>
      <c r="R9" s="24">
        <v>7464.3919999999998</v>
      </c>
      <c r="S9" s="175">
        <v>5720.5099999999993</v>
      </c>
      <c r="T9" s="175">
        <v>6851.9379999999956</v>
      </c>
      <c r="U9" s="175">
        <v>7142.3209999999999</v>
      </c>
      <c r="V9" s="175">
        <v>8172.4949999999981</v>
      </c>
      <c r="W9" s="175">
        <v>8953.7059999999983</v>
      </c>
      <c r="X9" s="175">
        <v>8549.0249999999996</v>
      </c>
      <c r="Y9" s="175">
        <v>9978.1299999999992</v>
      </c>
      <c r="Z9" s="175">
        <v>10309.046</v>
      </c>
      <c r="AA9" s="175">
        <v>11853.175999999999</v>
      </c>
      <c r="AB9" s="175">
        <v>12973.125000000002</v>
      </c>
      <c r="AC9" s="175">
        <v>16952.228999999999</v>
      </c>
      <c r="AD9" s="137"/>
      <c r="AE9" s="337" t="str">
        <f t="shared" si="3"/>
        <v/>
      </c>
      <c r="AG9" s="143">
        <f t="shared" si="0"/>
        <v>0.44454071154342661</v>
      </c>
      <c r="AH9" s="178">
        <f t="shared" si="0"/>
        <v>0.45529015514061527</v>
      </c>
      <c r="AI9" s="178">
        <f t="shared" si="0"/>
        <v>0.50458285709151873</v>
      </c>
      <c r="AJ9" s="178">
        <f t="shared" si="0"/>
        <v>0.9105632961572816</v>
      </c>
      <c r="AK9" s="178">
        <f t="shared" si="0"/>
        <v>0.51315833592555093</v>
      </c>
      <c r="AL9" s="178">
        <f t="shared" si="0"/>
        <v>0.49803333228390984</v>
      </c>
      <c r="AM9" s="178">
        <f t="shared" si="0"/>
        <v>0.54005566429495178</v>
      </c>
      <c r="AN9" s="178">
        <f t="shared" si="0"/>
        <v>0.54005481555322443</v>
      </c>
      <c r="AO9" s="178">
        <f t="shared" si="0"/>
        <v>0.78542204075338629</v>
      </c>
      <c r="AP9" s="178">
        <f t="shared" si="0"/>
        <v>0.56510951343186677</v>
      </c>
      <c r="AQ9" s="178">
        <f t="shared" si="0"/>
        <v>0.62037909182406781</v>
      </c>
      <c r="AR9" s="178">
        <f t="shared" si="0"/>
        <v>0.51735420357734807</v>
      </c>
      <c r="AS9" s="178"/>
      <c r="AT9" s="337"/>
      <c r="AV9" s="123"/>
      <c r="AW9" s="123"/>
    </row>
    <row r="10" spans="1:49" ht="20.100000000000001" customHeight="1" x14ac:dyDescent="0.25">
      <c r="A10" s="139" t="s">
        <v>77</v>
      </c>
      <c r="B10" s="24">
        <v>170409.85000000006</v>
      </c>
      <c r="C10" s="175">
        <v>125525.65000000001</v>
      </c>
      <c r="D10" s="175">
        <v>131142.06000000003</v>
      </c>
      <c r="E10" s="175">
        <v>111314.47999999998</v>
      </c>
      <c r="F10" s="175">
        <v>139455.4</v>
      </c>
      <c r="G10" s="175">
        <v>172871.54000000007</v>
      </c>
      <c r="H10" s="175">
        <v>120913.15000000001</v>
      </c>
      <c r="I10" s="175">
        <v>195875.86000000002</v>
      </c>
      <c r="J10" s="240">
        <v>150373.06</v>
      </c>
      <c r="K10" s="240">
        <v>244932.87999999998</v>
      </c>
      <c r="L10" s="240">
        <v>233003.39</v>
      </c>
      <c r="M10" s="240">
        <v>221778.49</v>
      </c>
      <c r="N10" s="137"/>
      <c r="O10" s="337" t="str">
        <f t="shared" si="2"/>
        <v/>
      </c>
      <c r="Q10" s="127" t="s">
        <v>77</v>
      </c>
      <c r="R10" s="24">
        <v>7083.5199999999986</v>
      </c>
      <c r="S10" s="175">
        <v>5734.7760000000007</v>
      </c>
      <c r="T10" s="175">
        <v>6986.2150000000011</v>
      </c>
      <c r="U10" s="175">
        <v>8949.2860000000001</v>
      </c>
      <c r="V10" s="175">
        <v>7735.4290000000001</v>
      </c>
      <c r="W10" s="175">
        <v>8580.4020000000019</v>
      </c>
      <c r="X10" s="175">
        <v>6742.456000000001</v>
      </c>
      <c r="Y10" s="175">
        <v>10425.911000000004</v>
      </c>
      <c r="Z10" s="175">
        <v>11410.679</v>
      </c>
      <c r="AA10" s="175">
        <v>13024.389000000001</v>
      </c>
      <c r="AB10" s="175">
        <v>14120.863000000001</v>
      </c>
      <c r="AC10" s="175">
        <v>12238.496999999998</v>
      </c>
      <c r="AD10" s="137"/>
      <c r="AE10" s="337" t="str">
        <f t="shared" si="3"/>
        <v/>
      </c>
      <c r="AG10" s="143">
        <f t="shared" si="0"/>
        <v>0.41567550232571626</v>
      </c>
      <c r="AH10" s="178">
        <f t="shared" si="0"/>
        <v>0.45686088859129592</v>
      </c>
      <c r="AI10" s="178">
        <f t="shared" si="0"/>
        <v>0.53272115749897475</v>
      </c>
      <c r="AJ10" s="178">
        <f t="shared" si="0"/>
        <v>0.80396422819385238</v>
      </c>
      <c r="AK10" s="178">
        <f t="shared" si="0"/>
        <v>0.55468838065790216</v>
      </c>
      <c r="AL10" s="178">
        <f t="shared" si="0"/>
        <v>0.49634555231011412</v>
      </c>
      <c r="AM10" s="178">
        <f t="shared" si="0"/>
        <v>0.55762801647298088</v>
      </c>
      <c r="AN10" s="178">
        <f t="shared" si="0"/>
        <v>0.53227135799174041</v>
      </c>
      <c r="AO10" s="178">
        <f t="shared" si="0"/>
        <v>0.75882468575155682</v>
      </c>
      <c r="AP10" s="178">
        <f t="shared" si="0"/>
        <v>0.5317533930111793</v>
      </c>
      <c r="AQ10" s="178">
        <f t="shared" si="0"/>
        <v>0.60603680487223821</v>
      </c>
      <c r="AR10" s="178">
        <f t="shared" si="0"/>
        <v>0.55183426490098286</v>
      </c>
      <c r="AS10" s="178"/>
      <c r="AT10" s="337"/>
      <c r="AV10" s="123"/>
      <c r="AW10" s="123"/>
    </row>
    <row r="11" spans="1:49" ht="20.100000000000001" customHeight="1" x14ac:dyDescent="0.25">
      <c r="A11" s="139" t="s">
        <v>78</v>
      </c>
      <c r="B11" s="24">
        <v>105742.86999999997</v>
      </c>
      <c r="C11" s="175">
        <v>146772.35999999993</v>
      </c>
      <c r="D11" s="175">
        <v>106191.60999999997</v>
      </c>
      <c r="E11" s="175">
        <v>156740.30999999991</v>
      </c>
      <c r="F11" s="175">
        <v>208322.54999999996</v>
      </c>
      <c r="G11" s="175">
        <v>182102.74999999991</v>
      </c>
      <c r="H11" s="175">
        <v>156318.05000000002</v>
      </c>
      <c r="I11" s="175">
        <v>208364.81999999995</v>
      </c>
      <c r="J11" s="240">
        <v>123404.02</v>
      </c>
      <c r="K11" s="240">
        <v>228431.58000000013</v>
      </c>
      <c r="L11" s="240">
        <v>207366.91000000006</v>
      </c>
      <c r="M11" s="240">
        <v>266442.00000000006</v>
      </c>
      <c r="N11" s="137"/>
      <c r="O11" s="337" t="str">
        <f t="shared" si="2"/>
        <v/>
      </c>
      <c r="Q11" s="127" t="s">
        <v>78</v>
      </c>
      <c r="R11" s="24">
        <v>5269.9080000000022</v>
      </c>
      <c r="S11" s="175">
        <v>6791.5110000000022</v>
      </c>
      <c r="T11" s="175">
        <v>6331.175000000002</v>
      </c>
      <c r="U11" s="175">
        <v>12356.189000000002</v>
      </c>
      <c r="V11" s="175">
        <v>10013.188000000002</v>
      </c>
      <c r="W11" s="175">
        <v>9709.3430000000008</v>
      </c>
      <c r="X11" s="175">
        <v>9074.4239999999991</v>
      </c>
      <c r="Y11" s="175">
        <v>11193.306000000002</v>
      </c>
      <c r="Z11" s="175">
        <v>12194.198</v>
      </c>
      <c r="AA11" s="175">
        <v>12392.851000000008</v>
      </c>
      <c r="AB11" s="175">
        <v>10554.120999999999</v>
      </c>
      <c r="AC11" s="175">
        <v>14166.043999999998</v>
      </c>
      <c r="AD11" s="137"/>
      <c r="AE11" s="337" t="str">
        <f t="shared" si="3"/>
        <v/>
      </c>
      <c r="AG11" s="143">
        <f t="shared" si="0"/>
        <v>0.4983700555886183</v>
      </c>
      <c r="AH11" s="178">
        <f t="shared" si="0"/>
        <v>0.46272411236012051</v>
      </c>
      <c r="AI11" s="178">
        <f t="shared" si="0"/>
        <v>0.59620293919642087</v>
      </c>
      <c r="AJ11" s="178">
        <f t="shared" si="0"/>
        <v>0.78832235306922693</v>
      </c>
      <c r="AK11" s="178">
        <f t="shared" si="0"/>
        <v>0.48065790285305188</v>
      </c>
      <c r="AL11" s="178">
        <f t="shared" si="0"/>
        <v>0.53317937263440585</v>
      </c>
      <c r="AM11" s="178">
        <f t="shared" si="0"/>
        <v>0.58051031214885285</v>
      </c>
      <c r="AN11" s="178">
        <f t="shared" si="0"/>
        <v>0.53719749811892448</v>
      </c>
      <c r="AO11" s="178">
        <f t="shared" si="0"/>
        <v>0.98815241189063374</v>
      </c>
      <c r="AP11" s="178">
        <f t="shared" si="0"/>
        <v>0.54251916481950524</v>
      </c>
      <c r="AQ11" s="178">
        <f t="shared" si="0"/>
        <v>0.50895878228594893</v>
      </c>
      <c r="AR11" s="178">
        <f t="shared" si="0"/>
        <v>0.53167458583856875</v>
      </c>
      <c r="AS11" s="178"/>
      <c r="AT11" s="337"/>
      <c r="AV11" s="123"/>
      <c r="AW11" s="123"/>
    </row>
    <row r="12" spans="1:49" ht="20.100000000000001" customHeight="1" x14ac:dyDescent="0.25">
      <c r="A12" s="139" t="s">
        <v>79</v>
      </c>
      <c r="B12" s="24">
        <v>173043.08000000005</v>
      </c>
      <c r="C12" s="175">
        <v>88557.569999999978</v>
      </c>
      <c r="D12" s="175">
        <v>121066.39000000004</v>
      </c>
      <c r="E12" s="175">
        <v>142381.43</v>
      </c>
      <c r="F12" s="175">
        <v>163673.44999999992</v>
      </c>
      <c r="G12" s="175">
        <v>227727.18000000014</v>
      </c>
      <c r="H12" s="175">
        <v>161332.92000000001</v>
      </c>
      <c r="I12" s="175">
        <v>247351.10999999993</v>
      </c>
      <c r="J12" s="240">
        <v>159573.16</v>
      </c>
      <c r="K12" s="240">
        <v>248865.2099999999</v>
      </c>
      <c r="L12" s="240">
        <v>200988.73999999996</v>
      </c>
      <c r="M12" s="240">
        <v>276746.97999999992</v>
      </c>
      <c r="N12" s="137"/>
      <c r="O12" s="337" t="str">
        <f t="shared" si="2"/>
        <v/>
      </c>
      <c r="Q12" s="127" t="s">
        <v>79</v>
      </c>
      <c r="R12" s="24">
        <v>8468.7459999999992</v>
      </c>
      <c r="S12" s="175">
        <v>4467.674</v>
      </c>
      <c r="T12" s="175">
        <v>6989.1480000000029</v>
      </c>
      <c r="U12" s="175">
        <v>11275.52199999999</v>
      </c>
      <c r="V12" s="175">
        <v>8874.6120000000028</v>
      </c>
      <c r="W12" s="175">
        <v>11770.861000000004</v>
      </c>
      <c r="X12" s="175">
        <v>9513.2329999999984</v>
      </c>
      <c r="Y12" s="175">
        <v>14562.611999999999</v>
      </c>
      <c r="Z12" s="175">
        <v>13054.882</v>
      </c>
      <c r="AA12" s="175">
        <v>13834.111000000008</v>
      </c>
      <c r="AB12" s="175">
        <v>12299.127999999995</v>
      </c>
      <c r="AC12" s="175">
        <v>14607.988000000005</v>
      </c>
      <c r="AD12" s="137"/>
      <c r="AE12" s="337" t="str">
        <f t="shared" si="3"/>
        <v/>
      </c>
      <c r="AG12" s="143">
        <f t="shared" si="0"/>
        <v>0.48940102083250003</v>
      </c>
      <c r="AH12" s="178">
        <f t="shared" si="0"/>
        <v>0.50449374344847098</v>
      </c>
      <c r="AI12" s="178">
        <f t="shared" si="0"/>
        <v>0.57729878622795316</v>
      </c>
      <c r="AJ12" s="178">
        <f t="shared" si="0"/>
        <v>0.79192363779461905</v>
      </c>
      <c r="AK12" s="178">
        <f t="shared" si="0"/>
        <v>0.54221451310521085</v>
      </c>
      <c r="AL12" s="178">
        <f t="shared" si="0"/>
        <v>0.51688432623633229</v>
      </c>
      <c r="AM12" s="178">
        <f t="shared" si="0"/>
        <v>0.58966471319058733</v>
      </c>
      <c r="AN12" s="178">
        <f t="shared" si="0"/>
        <v>0.5887425368740008</v>
      </c>
      <c r="AO12" s="178">
        <f t="shared" si="0"/>
        <v>0.81811264500872194</v>
      </c>
      <c r="AP12" s="178">
        <f t="shared" si="0"/>
        <v>0.55588770322698033</v>
      </c>
      <c r="AQ12" s="178">
        <f t="shared" si="0"/>
        <v>0.61193119574758248</v>
      </c>
      <c r="AR12" s="178">
        <f t="shared" si="0"/>
        <v>0.527846338196717</v>
      </c>
      <c r="AS12" s="178"/>
      <c r="AT12" s="337"/>
      <c r="AV12" s="123"/>
      <c r="AW12" s="123"/>
    </row>
    <row r="13" spans="1:49" ht="20.100000000000001" customHeight="1" x14ac:dyDescent="0.25">
      <c r="A13" s="139" t="s">
        <v>80</v>
      </c>
      <c r="B13" s="24">
        <v>153878.58000000007</v>
      </c>
      <c r="C13" s="175">
        <v>146271.1</v>
      </c>
      <c r="D13" s="175">
        <v>129654.32999999994</v>
      </c>
      <c r="E13" s="175">
        <v>179800.25999999989</v>
      </c>
      <c r="F13" s="175">
        <v>269493.00999999989</v>
      </c>
      <c r="G13" s="175">
        <v>237770.30999999997</v>
      </c>
      <c r="H13" s="175">
        <v>147807.46000000011</v>
      </c>
      <c r="I13" s="175">
        <v>207312.03999999983</v>
      </c>
      <c r="J13" s="240">
        <v>176243.62</v>
      </c>
      <c r="K13" s="240">
        <v>278687.1700000001</v>
      </c>
      <c r="L13" s="240">
        <v>285820.33000000013</v>
      </c>
      <c r="M13" s="240">
        <v>267127.25000000006</v>
      </c>
      <c r="N13" s="137"/>
      <c r="O13" s="337" t="str">
        <f t="shared" si="2"/>
        <v/>
      </c>
      <c r="Q13" s="127" t="s">
        <v>80</v>
      </c>
      <c r="R13" s="24">
        <v>8304.4390000000039</v>
      </c>
      <c r="S13" s="175">
        <v>7350.9219999999987</v>
      </c>
      <c r="T13" s="175">
        <v>8610.476999999999</v>
      </c>
      <c r="U13" s="175">
        <v>14121.920000000007</v>
      </c>
      <c r="V13" s="175">
        <v>13262.653999999999</v>
      </c>
      <c r="W13" s="175">
        <v>12363.967000000001</v>
      </c>
      <c r="X13" s="175">
        <v>8473.6030000000046</v>
      </c>
      <c r="Y13" s="175">
        <v>11749.72900000001</v>
      </c>
      <c r="Z13" s="175">
        <v>14285.174000000001</v>
      </c>
      <c r="AA13" s="175">
        <v>14287.105000000005</v>
      </c>
      <c r="AB13" s="175">
        <v>16611.900999999998</v>
      </c>
      <c r="AC13" s="175">
        <v>15630.01</v>
      </c>
      <c r="AD13" s="137"/>
      <c r="AE13" s="337" t="str">
        <f t="shared" si="3"/>
        <v/>
      </c>
      <c r="AG13" s="143">
        <f t="shared" si="0"/>
        <v>0.53967478774498701</v>
      </c>
      <c r="AH13" s="178">
        <f t="shared" si="0"/>
        <v>0.50255463998014638</v>
      </c>
      <c r="AI13" s="178">
        <f t="shared" si="0"/>
        <v>0.66411025378018629</v>
      </c>
      <c r="AJ13" s="178">
        <f t="shared" si="0"/>
        <v>0.78542266846555253</v>
      </c>
      <c r="AK13" s="178">
        <f t="shared" si="0"/>
        <v>0.49213350654252608</v>
      </c>
      <c r="AL13" s="178">
        <f t="shared" si="0"/>
        <v>0.51999625184490039</v>
      </c>
      <c r="AM13" s="178">
        <f t="shared" si="0"/>
        <v>0.57328655806682549</v>
      </c>
      <c r="AN13" s="178">
        <f t="shared" si="0"/>
        <v>0.56676539384784497</v>
      </c>
      <c r="AO13" s="178">
        <f t="shared" si="0"/>
        <v>0.81053566648256559</v>
      </c>
      <c r="AP13" s="178">
        <f t="shared" si="0"/>
        <v>0.51265743593434887</v>
      </c>
      <c r="AQ13" s="178">
        <f t="shared" si="0"/>
        <v>0.58120081940987156</v>
      </c>
      <c r="AR13" s="178">
        <f t="shared" si="0"/>
        <v>0.58511477207959861</v>
      </c>
      <c r="AS13" s="178"/>
      <c r="AT13" s="337"/>
      <c r="AV13" s="123"/>
      <c r="AW13" s="123"/>
    </row>
    <row r="14" spans="1:49" ht="20.100000000000001" customHeight="1" x14ac:dyDescent="0.25">
      <c r="A14" s="139" t="s">
        <v>81</v>
      </c>
      <c r="B14" s="24">
        <v>172907.80999999991</v>
      </c>
      <c r="C14" s="175">
        <v>197865.85999999996</v>
      </c>
      <c r="D14" s="175">
        <v>108818.47999999997</v>
      </c>
      <c r="E14" s="175">
        <v>128700.31000000001</v>
      </c>
      <c r="F14" s="175">
        <v>196874.73</v>
      </c>
      <c r="G14" s="175">
        <v>236496.18999999983</v>
      </c>
      <c r="H14" s="175">
        <v>161286.66999999981</v>
      </c>
      <c r="I14" s="175">
        <v>171590.03999999995</v>
      </c>
      <c r="J14" s="240">
        <v>180155.07</v>
      </c>
      <c r="K14" s="240">
        <v>296232.94000000058</v>
      </c>
      <c r="L14" s="240">
        <v>286301.54999999993</v>
      </c>
      <c r="M14" s="240">
        <v>218920.48999999979</v>
      </c>
      <c r="N14" s="137"/>
      <c r="O14" s="337" t="str">
        <f t="shared" si="2"/>
        <v/>
      </c>
      <c r="Q14" s="127" t="s">
        <v>81</v>
      </c>
      <c r="R14" s="24">
        <v>7854.7379999999985</v>
      </c>
      <c r="S14" s="175">
        <v>8326.2219999999998</v>
      </c>
      <c r="T14" s="175">
        <v>7079.4509999999991</v>
      </c>
      <c r="U14" s="175">
        <v>9224.3630000000012</v>
      </c>
      <c r="V14" s="175">
        <v>8588.8440000000028</v>
      </c>
      <c r="W14" s="175">
        <v>10903.496999999998</v>
      </c>
      <c r="X14" s="175">
        <v>9835.2980000000043</v>
      </c>
      <c r="Y14" s="175">
        <v>10047.059999999994</v>
      </c>
      <c r="Z14" s="175">
        <v>13857.925999999999</v>
      </c>
      <c r="AA14" s="175">
        <v>14770.591999999991</v>
      </c>
      <c r="AB14" s="175">
        <v>15842.40800000001</v>
      </c>
      <c r="AC14" s="175">
        <v>12822.846000000009</v>
      </c>
      <c r="AD14" s="137"/>
      <c r="AE14" s="337" t="str">
        <f t="shared" si="3"/>
        <v/>
      </c>
      <c r="AG14" s="143">
        <f t="shared" si="0"/>
        <v>0.45427317597741834</v>
      </c>
      <c r="AH14" s="178">
        <f t="shared" si="0"/>
        <v>0.4208013449111434</v>
      </c>
      <c r="AI14" s="178">
        <f t="shared" si="0"/>
        <v>0.65057433259497854</v>
      </c>
      <c r="AJ14" s="178">
        <f t="shared" si="0"/>
        <v>0.71673199543963806</v>
      </c>
      <c r="AK14" s="178">
        <f t="shared" si="0"/>
        <v>0.436259341155668</v>
      </c>
      <c r="AL14" s="178">
        <f t="shared" si="0"/>
        <v>0.46104324133086483</v>
      </c>
      <c r="AM14" s="178">
        <f t="shared" si="0"/>
        <v>0.60980228558256033</v>
      </c>
      <c r="AN14" s="178">
        <f t="shared" si="0"/>
        <v>0.58552699212611625</v>
      </c>
      <c r="AO14" s="178">
        <f t="shared" si="0"/>
        <v>0.76922209294470589</v>
      </c>
      <c r="AP14" s="178">
        <f t="shared" si="0"/>
        <v>0.49861409740591178</v>
      </c>
      <c r="AQ14" s="178">
        <f t="shared" si="0"/>
        <v>0.55334691691330395</v>
      </c>
      <c r="AR14" s="178">
        <f t="shared" si="0"/>
        <v>0.58573073721879676</v>
      </c>
      <c r="AS14" s="178"/>
      <c r="AT14" s="337"/>
      <c r="AV14" s="123"/>
      <c r="AW14" s="123"/>
    </row>
    <row r="15" spans="1:49" ht="20.100000000000001" customHeight="1" x14ac:dyDescent="0.25">
      <c r="A15" s="139" t="s">
        <v>82</v>
      </c>
      <c r="B15" s="24">
        <v>184668.65</v>
      </c>
      <c r="C15" s="175">
        <v>144340.81999999992</v>
      </c>
      <c r="D15" s="175">
        <v>80105.51999999996</v>
      </c>
      <c r="E15" s="175">
        <v>122946.30000000002</v>
      </c>
      <c r="F15" s="175">
        <v>216355.29000000004</v>
      </c>
      <c r="G15" s="175">
        <v>152646.59000000005</v>
      </c>
      <c r="H15" s="175">
        <v>149729.00999999972</v>
      </c>
      <c r="I15" s="175">
        <v>137518.23999999996</v>
      </c>
      <c r="J15" s="240">
        <v>158081.72</v>
      </c>
      <c r="K15" s="240">
        <v>248455.1099999999</v>
      </c>
      <c r="L15" s="240">
        <v>193947.6099999999</v>
      </c>
      <c r="M15" s="240">
        <v>176782.48999999993</v>
      </c>
      <c r="N15" s="137"/>
      <c r="O15" s="337" t="str">
        <f t="shared" si="2"/>
        <v/>
      </c>
      <c r="Q15" s="127" t="s">
        <v>82</v>
      </c>
      <c r="R15" s="24">
        <v>8976.5390000000007</v>
      </c>
      <c r="S15" s="175">
        <v>8231.4969999999994</v>
      </c>
      <c r="T15" s="175">
        <v>7380.0529999999981</v>
      </c>
      <c r="U15" s="175">
        <v>9158.0150000000012</v>
      </c>
      <c r="V15" s="175">
        <v>11920.680999999999</v>
      </c>
      <c r="W15" s="175">
        <v>8611.9049999999952</v>
      </c>
      <c r="X15" s="175">
        <v>9047.3699999999972</v>
      </c>
      <c r="Y15" s="175">
        <v>10872.128000000008</v>
      </c>
      <c r="Z15" s="175">
        <v>13645.628000000001</v>
      </c>
      <c r="AA15" s="175">
        <v>13484.313000000007</v>
      </c>
      <c r="AB15" s="175">
        <v>12902.209999999997</v>
      </c>
      <c r="AC15" s="175">
        <v>11746.071000000002</v>
      </c>
      <c r="AD15" s="137"/>
      <c r="AE15" s="337" t="str">
        <f t="shared" si="3"/>
        <v/>
      </c>
      <c r="AG15" s="143">
        <f t="shared" si="0"/>
        <v>0.48608894904468092</v>
      </c>
      <c r="AH15" s="178">
        <f t="shared" si="0"/>
        <v>0.57028198953005838</v>
      </c>
      <c r="AI15" s="178">
        <f t="shared" si="0"/>
        <v>0.92129144158854492</v>
      </c>
      <c r="AJ15" s="178">
        <f t="shared" si="0"/>
        <v>0.7448792684285741</v>
      </c>
      <c r="AK15" s="178">
        <f t="shared" si="0"/>
        <v>0.55097709882665669</v>
      </c>
      <c r="AL15" s="178">
        <f t="shared" si="0"/>
        <v>0.56417277320115655</v>
      </c>
      <c r="AM15" s="178">
        <f t="shared" si="0"/>
        <v>0.60424963739491866</v>
      </c>
      <c r="AN15" s="178">
        <f t="shared" si="0"/>
        <v>0.79059534211607208</v>
      </c>
      <c r="AO15" s="178">
        <f t="shared" si="0"/>
        <v>0.86320088116450155</v>
      </c>
      <c r="AP15" s="178">
        <f t="shared" si="0"/>
        <v>0.54272632991931669</v>
      </c>
      <c r="AQ15" s="178">
        <f t="shared" si="0"/>
        <v>0.66524202077045469</v>
      </c>
      <c r="AR15" s="178">
        <f t="shared" si="0"/>
        <v>0.66443633642675848</v>
      </c>
      <c r="AS15" s="178"/>
      <c r="AT15" s="337"/>
      <c r="AV15" s="123"/>
      <c r="AW15" s="123"/>
    </row>
    <row r="16" spans="1:49" ht="20.100000000000001" customHeight="1" x14ac:dyDescent="0.25">
      <c r="A16" s="139" t="s">
        <v>83</v>
      </c>
      <c r="B16" s="24">
        <v>175049.21999999997</v>
      </c>
      <c r="C16" s="175">
        <v>101082.92000000001</v>
      </c>
      <c r="D16" s="175">
        <v>69030.890000000014</v>
      </c>
      <c r="E16" s="175">
        <v>154535.30999999976</v>
      </c>
      <c r="F16" s="175">
        <v>191998.53000000006</v>
      </c>
      <c r="G16" s="175">
        <v>123638.51</v>
      </c>
      <c r="H16" s="175">
        <v>139323.20999999988</v>
      </c>
      <c r="I16" s="175">
        <v>159510.34999999989</v>
      </c>
      <c r="J16" s="240">
        <v>217871.62</v>
      </c>
      <c r="K16" s="240">
        <v>280257.64000000013</v>
      </c>
      <c r="L16" s="240">
        <v>221165.11999999979</v>
      </c>
      <c r="M16" s="240">
        <v>196672.21000000005</v>
      </c>
      <c r="N16" s="137"/>
      <c r="O16" s="337" t="str">
        <f t="shared" si="2"/>
        <v/>
      </c>
      <c r="Q16" s="127" t="s">
        <v>83</v>
      </c>
      <c r="R16" s="24">
        <v>8917.1569999999974</v>
      </c>
      <c r="S16" s="175">
        <v>6317.9840000000004</v>
      </c>
      <c r="T16" s="175">
        <v>6844.7550000000019</v>
      </c>
      <c r="U16" s="175">
        <v>12425.312000000002</v>
      </c>
      <c r="V16" s="175">
        <v>11852.688999999998</v>
      </c>
      <c r="W16" s="175">
        <v>8900.4360000000015</v>
      </c>
      <c r="X16" s="175">
        <v>10677.083000000001</v>
      </c>
      <c r="Y16" s="175">
        <v>13098.086000000008</v>
      </c>
      <c r="Z16" s="175">
        <v>16740.395</v>
      </c>
      <c r="AA16" s="175">
        <v>17459.428999999986</v>
      </c>
      <c r="AB16" s="175">
        <v>14265.805999999997</v>
      </c>
      <c r="AC16" s="175">
        <v>12907.971000000003</v>
      </c>
      <c r="AD16" s="137"/>
      <c r="AE16" s="337" t="str">
        <f t="shared" si="3"/>
        <v/>
      </c>
      <c r="AG16" s="143">
        <f t="shared" si="0"/>
        <v>0.50940855377704619</v>
      </c>
      <c r="AH16" s="178">
        <f t="shared" si="0"/>
        <v>0.62502982699747878</v>
      </c>
      <c r="AI16" s="178">
        <f t="shared" si="0"/>
        <v>0.99154958019518513</v>
      </c>
      <c r="AJ16" s="178">
        <f t="shared" si="0"/>
        <v>0.80404355483546253</v>
      </c>
      <c r="AK16" s="178">
        <f t="shared" si="0"/>
        <v>0.61733227853359063</v>
      </c>
      <c r="AL16" s="178">
        <f t="shared" si="0"/>
        <v>0.71987570862832317</v>
      </c>
      <c r="AM16" s="178">
        <f t="shared" si="0"/>
        <v>0.76635350276526137</v>
      </c>
      <c r="AN16" s="178">
        <f t="shared" si="0"/>
        <v>0.8211433301976967</v>
      </c>
      <c r="AO16" s="178">
        <f t="shared" si="0"/>
        <v>0.76836051432490382</v>
      </c>
      <c r="AP16" s="178">
        <f t="shared" si="0"/>
        <v>0.62297780713489115</v>
      </c>
      <c r="AQ16" s="178">
        <f t="shared" si="0"/>
        <v>0.64502965024503012</v>
      </c>
      <c r="AR16" s="178">
        <f t="shared" si="0"/>
        <v>0.65631900917775821</v>
      </c>
      <c r="AS16" s="178"/>
      <c r="AT16" s="337"/>
      <c r="AV16" s="123"/>
      <c r="AW16" s="123"/>
    </row>
    <row r="17" spans="1:49" ht="20.100000000000001" customHeight="1" x14ac:dyDescent="0.25">
      <c r="A17" s="139" t="s">
        <v>84</v>
      </c>
      <c r="B17" s="24">
        <v>143652.40999999997</v>
      </c>
      <c r="C17" s="175">
        <v>108321.03000000003</v>
      </c>
      <c r="D17" s="175">
        <v>126056.69</v>
      </c>
      <c r="E17" s="175">
        <v>102105.74999999991</v>
      </c>
      <c r="F17" s="175">
        <v>191150.96000000002</v>
      </c>
      <c r="G17" s="175">
        <v>143866.02999999988</v>
      </c>
      <c r="H17" s="175">
        <v>151239.86000000007</v>
      </c>
      <c r="I17" s="175">
        <v>135902.21999999988</v>
      </c>
      <c r="J17" s="240">
        <v>269362.65000000002</v>
      </c>
      <c r="K17" s="240">
        <v>228067.11000000004</v>
      </c>
      <c r="L17" s="240">
        <v>226213.38000000006</v>
      </c>
      <c r="M17" s="240">
        <v>217280.80999999991</v>
      </c>
      <c r="N17" s="137"/>
      <c r="O17" s="337" t="str">
        <f t="shared" si="2"/>
        <v/>
      </c>
      <c r="Q17" s="127" t="s">
        <v>84</v>
      </c>
      <c r="R17" s="24">
        <v>8623.6640000000007</v>
      </c>
      <c r="S17" s="175">
        <v>7729.3239999999987</v>
      </c>
      <c r="T17" s="175">
        <v>10518.219000000001</v>
      </c>
      <c r="U17" s="175">
        <v>7756.1780000000035</v>
      </c>
      <c r="V17" s="175">
        <v>12715.098000000002</v>
      </c>
      <c r="W17" s="175">
        <v>10229.966999999997</v>
      </c>
      <c r="X17" s="175">
        <v>10778.716999999997</v>
      </c>
      <c r="Y17" s="175">
        <v>11138.637000000001</v>
      </c>
      <c r="Z17" s="175">
        <v>17757.596000000001</v>
      </c>
      <c r="AA17" s="175">
        <v>15905.198000000008</v>
      </c>
      <c r="AB17" s="175">
        <v>14901.102000000014</v>
      </c>
      <c r="AC17" s="175">
        <v>15792.011000000004</v>
      </c>
      <c r="AD17" s="137"/>
      <c r="AE17" s="337" t="str">
        <f t="shared" si="3"/>
        <v/>
      </c>
      <c r="AG17" s="143">
        <f t="shared" si="0"/>
        <v>0.60031460662581315</v>
      </c>
      <c r="AH17" s="178">
        <f t="shared" si="0"/>
        <v>0.71355709966938063</v>
      </c>
      <c r="AI17" s="178">
        <f t="shared" ref="AI17:AL19" si="5">IF(T17="","",(T17/D17)*10)</f>
        <v>0.83440387019522733</v>
      </c>
      <c r="AJ17" s="178">
        <f t="shared" si="5"/>
        <v>0.75962205850307263</v>
      </c>
      <c r="AK17" s="178">
        <f t="shared" si="5"/>
        <v>0.665186196292187</v>
      </c>
      <c r="AL17" s="178">
        <f t="shared" si="5"/>
        <v>0.71107592250929597</v>
      </c>
      <c r="AM17" s="178">
        <f t="shared" si="0"/>
        <v>0.71269022597614096</v>
      </c>
      <c r="AN17" s="178">
        <f t="shared" si="0"/>
        <v>0.81960669958150867</v>
      </c>
      <c r="AO17" s="178">
        <f t="shared" si="0"/>
        <v>0.65924492501094711</v>
      </c>
      <c r="AP17" s="178">
        <f t="shared" si="0"/>
        <v>0.69739113193480651</v>
      </c>
      <c r="AQ17" s="178">
        <f t="shared" si="0"/>
        <v>0.65871886092679444</v>
      </c>
      <c r="AR17" s="178">
        <f t="shared" si="0"/>
        <v>0.72680192051935055</v>
      </c>
      <c r="AS17" s="178"/>
      <c r="AT17" s="337"/>
      <c r="AV17" s="123"/>
      <c r="AW17" s="123"/>
    </row>
    <row r="18" spans="1:49" ht="20.100000000000001" customHeight="1" thickBot="1" x14ac:dyDescent="0.3">
      <c r="A18" s="139" t="s">
        <v>85</v>
      </c>
      <c r="B18" s="24">
        <v>152913.45000000004</v>
      </c>
      <c r="C18" s="175">
        <v>216589.59999999995</v>
      </c>
      <c r="D18" s="175">
        <v>85917.549999999959</v>
      </c>
      <c r="E18" s="175">
        <v>230072.31999999998</v>
      </c>
      <c r="F18" s="175">
        <v>233366.15000000014</v>
      </c>
      <c r="G18" s="175">
        <v>149347.89999999994</v>
      </c>
      <c r="H18" s="175">
        <v>169726.70999999988</v>
      </c>
      <c r="I18" s="175">
        <v>161609.71999999994</v>
      </c>
      <c r="J18" s="240">
        <v>201683.16</v>
      </c>
      <c r="K18" s="240">
        <v>231436.16000000015</v>
      </c>
      <c r="L18" s="240">
        <v>249510.86000000004</v>
      </c>
      <c r="M18" s="240">
        <v>220828.39000000007</v>
      </c>
      <c r="N18" s="137"/>
      <c r="O18" s="337" t="str">
        <f t="shared" si="2"/>
        <v/>
      </c>
      <c r="Q18" s="127" t="s">
        <v>85</v>
      </c>
      <c r="R18" s="24">
        <v>8608.0499999999975</v>
      </c>
      <c r="S18" s="175">
        <v>10777.051000000001</v>
      </c>
      <c r="T18" s="175">
        <v>8423.9280000000035</v>
      </c>
      <c r="U18" s="175">
        <v>14158.847</v>
      </c>
      <c r="V18" s="175">
        <v>13639.642000000007</v>
      </c>
      <c r="W18" s="175">
        <v>9440.7710000000006</v>
      </c>
      <c r="X18" s="175">
        <v>11551.010000000002</v>
      </c>
      <c r="Y18" s="175">
        <v>14804.034999999996</v>
      </c>
      <c r="Z18" s="175">
        <v>13581.739</v>
      </c>
      <c r="AA18" s="175">
        <v>16207.478999999999</v>
      </c>
      <c r="AB18" s="175">
        <v>14210.079999999994</v>
      </c>
      <c r="AC18" s="175">
        <v>16086.94900000001</v>
      </c>
      <c r="AD18" s="137"/>
      <c r="AE18" s="337" t="str">
        <f t="shared" si="3"/>
        <v/>
      </c>
      <c r="AG18" s="143">
        <f t="shared" si="0"/>
        <v>0.56293609227965202</v>
      </c>
      <c r="AH18" s="178">
        <f t="shared" si="0"/>
        <v>0.49757933898949919</v>
      </c>
      <c r="AI18" s="178">
        <f t="shared" si="5"/>
        <v>0.98046650538801527</v>
      </c>
      <c r="AJ18" s="178">
        <f t="shared" si="5"/>
        <v>0.61540853762851611</v>
      </c>
      <c r="AK18" s="178">
        <f t="shared" si="5"/>
        <v>0.58447388363736552</v>
      </c>
      <c r="AL18" s="178">
        <f t="shared" si="5"/>
        <v>0.63213282543644767</v>
      </c>
      <c r="AM18" s="178">
        <f t="shared" si="0"/>
        <v>0.68056524515204542</v>
      </c>
      <c r="AN18" s="178">
        <f t="shared" si="0"/>
        <v>0.91603617653690639</v>
      </c>
      <c r="AO18" s="178">
        <f t="shared" si="0"/>
        <v>0.67341958545274683</v>
      </c>
      <c r="AP18" s="178">
        <f t="shared" si="0"/>
        <v>0.7003002037365289</v>
      </c>
      <c r="AQ18" s="178">
        <f t="shared" si="0"/>
        <v>0.56951749515031103</v>
      </c>
      <c r="AR18" s="178">
        <f t="shared" si="0"/>
        <v>0.7284819220934412</v>
      </c>
      <c r="AS18" s="178"/>
      <c r="AT18" s="337"/>
      <c r="AV18" s="123"/>
      <c r="AW18" s="123"/>
    </row>
    <row r="19" spans="1:49" ht="20.100000000000001" customHeight="1" thickBot="1" x14ac:dyDescent="0.3">
      <c r="A19" s="41" t="str">
        <f>'2'!A19</f>
        <v>jan-fev</v>
      </c>
      <c r="B19" s="193">
        <f>SUM(B7:B8)</f>
        <v>216084.55</v>
      </c>
      <c r="C19" s="194">
        <f t="shared" ref="C19:N19" si="6">SUM(C7:C8)</f>
        <v>235116.15</v>
      </c>
      <c r="D19" s="194">
        <f t="shared" si="6"/>
        <v>202366.94</v>
      </c>
      <c r="E19" s="194">
        <f t="shared" si="6"/>
        <v>192494.97999999998</v>
      </c>
      <c r="F19" s="194">
        <f t="shared" si="6"/>
        <v>360249.61</v>
      </c>
      <c r="G19" s="194">
        <f t="shared" si="6"/>
        <v>354843.17999999982</v>
      </c>
      <c r="H19" s="194">
        <f t="shared" si="6"/>
        <v>288474.30000000005</v>
      </c>
      <c r="I19" s="194">
        <f t="shared" si="6"/>
        <v>346025.05999999994</v>
      </c>
      <c r="J19" s="194">
        <f t="shared" si="6"/>
        <v>209198.36</v>
      </c>
      <c r="K19" s="194">
        <f t="shared" si="6"/>
        <v>440145.27</v>
      </c>
      <c r="L19" s="194">
        <f t="shared" si="6"/>
        <v>431804.33999999997</v>
      </c>
      <c r="M19" s="194">
        <f t="shared" si="6"/>
        <v>466788.13000000012</v>
      </c>
      <c r="N19" s="378">
        <f t="shared" si="6"/>
        <v>459013.91999999946</v>
      </c>
      <c r="O19" s="355">
        <f t="shared" si="2"/>
        <v>-1.6654686570544669E-2</v>
      </c>
      <c r="P19" s="197"/>
      <c r="Q19" s="196"/>
      <c r="R19" s="193">
        <f>SUM(R7:R8)</f>
        <v>9922.2119999999995</v>
      </c>
      <c r="S19" s="194">
        <f t="shared" ref="S19:AD19" si="7">SUM(S7:S8)</f>
        <v>10467.098000000002</v>
      </c>
      <c r="T19" s="194">
        <f t="shared" si="7"/>
        <v>10355.940999999999</v>
      </c>
      <c r="U19" s="194">
        <f t="shared" si="7"/>
        <v>15831.048000000003</v>
      </c>
      <c r="V19" s="194">
        <f t="shared" si="7"/>
        <v>18378.658999999996</v>
      </c>
      <c r="W19" s="194">
        <f t="shared" si="7"/>
        <v>17290.054</v>
      </c>
      <c r="X19" s="194">
        <f t="shared" si="7"/>
        <v>15948.317000000003</v>
      </c>
      <c r="Y19" s="194">
        <f t="shared" si="7"/>
        <v>19336.292000000001</v>
      </c>
      <c r="Z19" s="194">
        <f t="shared" si="7"/>
        <v>17889.788</v>
      </c>
      <c r="AA19" s="194">
        <f t="shared" si="7"/>
        <v>25989.695</v>
      </c>
      <c r="AB19" s="194">
        <f t="shared" si="7"/>
        <v>27573.969000000005</v>
      </c>
      <c r="AC19" s="194">
        <f t="shared" si="7"/>
        <v>24316.459000000003</v>
      </c>
      <c r="AD19" s="195">
        <f t="shared" si="7"/>
        <v>28356.816000000006</v>
      </c>
      <c r="AE19" s="408">
        <f t="shared" si="3"/>
        <v>0.16615729288544862</v>
      </c>
      <c r="AG19" s="198">
        <f t="shared" si="0"/>
        <v>0.45918192670415353</v>
      </c>
      <c r="AH19" s="199">
        <f t="shared" si="0"/>
        <v>0.44518838880272588</v>
      </c>
      <c r="AI19" s="199">
        <f t="shared" si="5"/>
        <v>0.51174075172555356</v>
      </c>
      <c r="AJ19" s="199">
        <f t="shared" si="5"/>
        <v>0.82241355073259592</v>
      </c>
      <c r="AK19" s="199">
        <f t="shared" si="5"/>
        <v>0.51016457727740483</v>
      </c>
      <c r="AL19" s="199">
        <f t="shared" si="5"/>
        <v>0.4872590196040969</v>
      </c>
      <c r="AM19" s="199">
        <f t="shared" si="0"/>
        <v>0.55285053122583194</v>
      </c>
      <c r="AN19" s="199">
        <f t="shared" si="0"/>
        <v>0.55881189645628571</v>
      </c>
      <c r="AO19" s="199">
        <f t="shared" si="0"/>
        <v>0.8551590939814252</v>
      </c>
      <c r="AP19" s="199">
        <f t="shared" si="0"/>
        <v>0.59047993404541188</v>
      </c>
      <c r="AQ19" s="199">
        <f t="shared" si="0"/>
        <v>0.63857554094986657</v>
      </c>
      <c r="AR19" s="199">
        <f t="shared" si="0"/>
        <v>0.52093139129309041</v>
      </c>
      <c r="AS19" s="199">
        <f>(AD19/N19)*10</f>
        <v>0.61777682036309578</v>
      </c>
      <c r="AT19" s="408">
        <f t="shared" ref="AT19:AT23" si="8">IF(AS19="","",(AS19-AR19)/AR19)</f>
        <v>0.18590822263486412</v>
      </c>
      <c r="AV19" s="123"/>
      <c r="AW19" s="123"/>
    </row>
    <row r="20" spans="1:49" ht="20.100000000000001" customHeight="1" x14ac:dyDescent="0.25">
      <c r="A20" s="139" t="s">
        <v>86</v>
      </c>
      <c r="B20" s="24">
        <f>SUM(B7:B9)</f>
        <v>383996.99999999988</v>
      </c>
      <c r="C20" s="175">
        <f>SUM(C7:C9)</f>
        <v>360761.51999999996</v>
      </c>
      <c r="D20" s="175">
        <f>SUM(D7:D9)</f>
        <v>338161.04999999993</v>
      </c>
      <c r="E20" s="175">
        <f t="shared" ref="E20:M20" si="9">SUM(E7:E9)</f>
        <v>270933.47000000003</v>
      </c>
      <c r="F20" s="175">
        <f t="shared" si="9"/>
        <v>519508.35</v>
      </c>
      <c r="G20" s="175">
        <f t="shared" si="9"/>
        <v>534624.43999999983</v>
      </c>
      <c r="H20" s="175">
        <f t="shared" si="9"/>
        <v>446773.26</v>
      </c>
      <c r="I20" s="175">
        <f t="shared" si="9"/>
        <v>530786.49</v>
      </c>
      <c r="J20" s="175">
        <f t="shared" si="9"/>
        <v>340453.22</v>
      </c>
      <c r="K20" s="175">
        <f t="shared" si="9"/>
        <v>649895.34000000008</v>
      </c>
      <c r="L20" s="175">
        <f t="shared" si="9"/>
        <v>640920.42999999993</v>
      </c>
      <c r="M20" s="175">
        <f t="shared" si="9"/>
        <v>794459.75000000116</v>
      </c>
      <c r="N20" s="175"/>
      <c r="O20" s="337"/>
      <c r="Q20" s="127" t="s">
        <v>86</v>
      </c>
      <c r="R20" s="24">
        <f>SUM(R7:R9)</f>
        <v>17386.603999999999</v>
      </c>
      <c r="S20" s="175">
        <f t="shared" ref="S20" si="10">SUM(S7:S9)</f>
        <v>16187.608</v>
      </c>
      <c r="T20" s="175">
        <f>SUM(T7:T9)</f>
        <v>17207.878999999994</v>
      </c>
      <c r="U20" s="175">
        <f t="shared" ref="U20:AC20" si="11">SUM(U7:U9)</f>
        <v>22973.369000000002</v>
      </c>
      <c r="V20" s="175">
        <f t="shared" si="11"/>
        <v>26551.153999999995</v>
      </c>
      <c r="W20" s="175">
        <f t="shared" si="11"/>
        <v>26243.759999999998</v>
      </c>
      <c r="X20" s="175">
        <f t="shared" si="11"/>
        <v>24497.342000000004</v>
      </c>
      <c r="Y20" s="175">
        <f t="shared" si="11"/>
        <v>29314.421999999999</v>
      </c>
      <c r="Z20" s="175">
        <f t="shared" si="11"/>
        <v>28198.834000000003</v>
      </c>
      <c r="AA20" s="175">
        <f t="shared" si="11"/>
        <v>37842.870999999999</v>
      </c>
      <c r="AB20" s="175">
        <f t="shared" si="11"/>
        <v>40547.094000000005</v>
      </c>
      <c r="AC20" s="175">
        <f t="shared" si="11"/>
        <v>41268.688000000002</v>
      </c>
      <c r="AD20" s="240" t="str">
        <f>IF(AD9="","",SUM(AD7:AD9))</f>
        <v/>
      </c>
      <c r="AE20" s="408" t="str">
        <f t="shared" si="3"/>
        <v/>
      </c>
      <c r="AG20" s="142">
        <f t="shared" si="0"/>
        <v>0.45277968317460826</v>
      </c>
      <c r="AH20" s="177">
        <f t="shared" si="0"/>
        <v>0.44870661372088694</v>
      </c>
      <c r="AI20" s="177">
        <f t="shared" si="0"/>
        <v>0.50886638186154198</v>
      </c>
      <c r="AJ20" s="177">
        <f t="shared" si="0"/>
        <v>0.84793395958055684</v>
      </c>
      <c r="AK20" s="177">
        <f t="shared" si="0"/>
        <v>0.51108233390281399</v>
      </c>
      <c r="AL20" s="177">
        <f t="shared" si="0"/>
        <v>0.49088216019454722</v>
      </c>
      <c r="AM20" s="177">
        <f t="shared" si="0"/>
        <v>0.54831710384815791</v>
      </c>
      <c r="AN20" s="177">
        <f t="shared" si="0"/>
        <v>0.55228274555367829</v>
      </c>
      <c r="AO20" s="177">
        <f t="shared" si="0"/>
        <v>0.82827338216980306</v>
      </c>
      <c r="AP20" s="177">
        <f t="shared" si="0"/>
        <v>0.5822917733184545</v>
      </c>
      <c r="AQ20" s="177">
        <f t="shared" si="0"/>
        <v>0.63263850085103401</v>
      </c>
      <c r="AR20" s="177">
        <f t="shared" si="0"/>
        <v>0.51945599509603779</v>
      </c>
      <c r="AS20" s="177"/>
      <c r="AT20" s="408"/>
      <c r="AV20" s="123"/>
      <c r="AW20" s="123"/>
    </row>
    <row r="21" spans="1:49" ht="20.100000000000001" customHeight="1" x14ac:dyDescent="0.25">
      <c r="A21" s="139" t="s">
        <v>87</v>
      </c>
      <c r="B21" s="24">
        <f>SUM(B10:B12)</f>
        <v>449195.80000000005</v>
      </c>
      <c r="C21" s="175">
        <f>SUM(C10:C12)</f>
        <v>360855.57999999996</v>
      </c>
      <c r="D21" s="175">
        <f>SUM(D10:D12)</f>
        <v>358400.06000000006</v>
      </c>
      <c r="E21" s="175">
        <f t="shared" ref="E21:M21" si="12">SUM(E10:E12)</f>
        <v>410436.21999999991</v>
      </c>
      <c r="F21" s="175">
        <f t="shared" si="12"/>
        <v>511451.39999999991</v>
      </c>
      <c r="G21" s="175">
        <f t="shared" si="12"/>
        <v>582701.47000000009</v>
      </c>
      <c r="H21" s="175">
        <f t="shared" si="12"/>
        <v>438564.12</v>
      </c>
      <c r="I21" s="175">
        <f t="shared" si="12"/>
        <v>651591.7899999998</v>
      </c>
      <c r="J21" s="175">
        <f t="shared" si="12"/>
        <v>433350.24</v>
      </c>
      <c r="K21" s="175">
        <f t="shared" si="12"/>
        <v>722229.66999999993</v>
      </c>
      <c r="L21" s="175">
        <f t="shared" si="12"/>
        <v>641359.04</v>
      </c>
      <c r="M21" s="175">
        <f t="shared" si="12"/>
        <v>764967.47</v>
      </c>
      <c r="N21" s="175"/>
      <c r="O21" s="337"/>
      <c r="Q21" s="127" t="s">
        <v>87</v>
      </c>
      <c r="R21" s="24">
        <f>SUM(R10:R12)</f>
        <v>20822.173999999999</v>
      </c>
      <c r="S21" s="175">
        <f t="shared" ref="S21" si="13">SUM(S10:S12)</f>
        <v>16993.961000000003</v>
      </c>
      <c r="T21" s="175">
        <f>SUM(T10:T12)</f>
        <v>20306.538000000008</v>
      </c>
      <c r="U21" s="175">
        <f t="shared" ref="U21:AC21" si="14">SUM(U10:U12)</f>
        <v>32580.996999999992</v>
      </c>
      <c r="V21" s="175">
        <f t="shared" si="14"/>
        <v>26623.229000000007</v>
      </c>
      <c r="W21" s="175">
        <f t="shared" si="14"/>
        <v>30060.606000000007</v>
      </c>
      <c r="X21" s="175">
        <f t="shared" si="14"/>
        <v>25330.112999999998</v>
      </c>
      <c r="Y21" s="175">
        <f t="shared" si="14"/>
        <v>36181.829000000005</v>
      </c>
      <c r="Z21" s="175">
        <f t="shared" si="14"/>
        <v>36659.758999999998</v>
      </c>
      <c r="AA21" s="175">
        <f t="shared" si="14"/>
        <v>39251.351000000017</v>
      </c>
      <c r="AB21" s="175">
        <f t="shared" si="14"/>
        <v>36974.111999999994</v>
      </c>
      <c r="AC21" s="175">
        <f t="shared" si="14"/>
        <v>41012.529000000002</v>
      </c>
      <c r="AD21" s="240" t="str">
        <f>IF(AD12="","",SUM(AD10:AD12))</f>
        <v/>
      </c>
      <c r="AE21" s="337" t="str">
        <f t="shared" si="3"/>
        <v/>
      </c>
      <c r="AG21" s="143">
        <f t="shared" si="0"/>
        <v>0.4635433813049899</v>
      </c>
      <c r="AH21" s="178">
        <f t="shared" si="0"/>
        <v>0.4709352422927755</v>
      </c>
      <c r="AI21" s="178">
        <f t="shared" si="0"/>
        <v>0.56658857702200172</v>
      </c>
      <c r="AJ21" s="178">
        <f t="shared" si="0"/>
        <v>0.7938138841645116</v>
      </c>
      <c r="AK21" s="178">
        <f t="shared" si="0"/>
        <v>0.52054269477021697</v>
      </c>
      <c r="AL21" s="178">
        <f t="shared" si="0"/>
        <v>0.51588347631935783</v>
      </c>
      <c r="AM21" s="178">
        <f t="shared" si="0"/>
        <v>0.57756920470374995</v>
      </c>
      <c r="AN21" s="178">
        <f t="shared" si="0"/>
        <v>0.55528368459031718</v>
      </c>
      <c r="AO21" s="178">
        <f t="shared" si="0"/>
        <v>0.84596143295086201</v>
      </c>
      <c r="AP21" s="178">
        <f t="shared" si="0"/>
        <v>0.54347464013767288</v>
      </c>
      <c r="AQ21" s="178">
        <f t="shared" si="0"/>
        <v>0.57649631008553326</v>
      </c>
      <c r="AR21" s="178">
        <f t="shared" si="0"/>
        <v>0.53613428816783548</v>
      </c>
      <c r="AS21" s="178"/>
      <c r="AT21" s="337"/>
      <c r="AV21" s="123"/>
      <c r="AW21" s="123"/>
    </row>
    <row r="22" spans="1:49" ht="20.100000000000001" customHeight="1" x14ac:dyDescent="0.25">
      <c r="A22" s="139" t="s">
        <v>88</v>
      </c>
      <c r="B22" s="24">
        <f>SUM(B13:B15)</f>
        <v>511455.04000000004</v>
      </c>
      <c r="C22" s="175">
        <f>SUM(C13:C15)</f>
        <v>488477.77999999991</v>
      </c>
      <c r="D22" s="175">
        <f>SUM(D13:D15)</f>
        <v>318578.32999999984</v>
      </c>
      <c r="E22" s="175">
        <f t="shared" ref="E22:M22" si="15">SUM(E13:E15)</f>
        <v>431446.86999999988</v>
      </c>
      <c r="F22" s="175">
        <f t="shared" si="15"/>
        <v>682723.02999999991</v>
      </c>
      <c r="G22" s="175">
        <f t="shared" si="15"/>
        <v>626913.08999999985</v>
      </c>
      <c r="H22" s="175">
        <f t="shared" si="15"/>
        <v>458823.13999999961</v>
      </c>
      <c r="I22" s="175">
        <f t="shared" si="15"/>
        <v>516420.31999999972</v>
      </c>
      <c r="J22" s="175">
        <f t="shared" si="15"/>
        <v>514480.41000000003</v>
      </c>
      <c r="K22" s="175">
        <f t="shared" si="15"/>
        <v>823375.22000000055</v>
      </c>
      <c r="L22" s="175">
        <f t="shared" si="15"/>
        <v>766069.49</v>
      </c>
      <c r="M22" s="175">
        <f t="shared" si="15"/>
        <v>662830.22999999975</v>
      </c>
      <c r="N22" s="240" t="str">
        <f>IF(N13="","",SUM(N13:N15))</f>
        <v/>
      </c>
      <c r="O22" s="337" t="str">
        <f t="shared" si="2"/>
        <v/>
      </c>
      <c r="Q22" s="127" t="s">
        <v>88</v>
      </c>
      <c r="R22" s="24">
        <f>SUM(R13:R15)</f>
        <v>25135.716000000004</v>
      </c>
      <c r="S22" s="175">
        <f t="shared" ref="S22" si="16">SUM(S13:S15)</f>
        <v>23908.640999999996</v>
      </c>
      <c r="T22" s="175">
        <f>SUM(T13:T15)</f>
        <v>23069.980999999996</v>
      </c>
      <c r="U22" s="175">
        <f t="shared" ref="U22:AC22" si="17">SUM(U13:U15)</f>
        <v>32504.29800000001</v>
      </c>
      <c r="V22" s="175">
        <f t="shared" si="17"/>
        <v>33772.178999999996</v>
      </c>
      <c r="W22" s="175">
        <f t="shared" si="17"/>
        <v>31879.368999999995</v>
      </c>
      <c r="X22" s="175">
        <f t="shared" si="17"/>
        <v>27356.271000000008</v>
      </c>
      <c r="Y22" s="175">
        <f t="shared" si="17"/>
        <v>32668.917000000012</v>
      </c>
      <c r="Z22" s="175">
        <f t="shared" si="17"/>
        <v>41788.728000000003</v>
      </c>
      <c r="AA22" s="175">
        <f t="shared" si="17"/>
        <v>42542.01</v>
      </c>
      <c r="AB22" s="175">
        <f t="shared" si="17"/>
        <v>45356.519000000008</v>
      </c>
      <c r="AC22" s="175">
        <f t="shared" si="17"/>
        <v>40198.927000000011</v>
      </c>
      <c r="AD22" s="240" t="str">
        <f>IF(AD15="","",SUM(AD13:AD15))</f>
        <v/>
      </c>
      <c r="AE22" s="337" t="str">
        <f t="shared" si="3"/>
        <v/>
      </c>
      <c r="AG22" s="143">
        <f t="shared" si="0"/>
        <v>0.49145504558914899</v>
      </c>
      <c r="AH22" s="178">
        <f t="shared" si="0"/>
        <v>0.48945196647429901</v>
      </c>
      <c r="AI22" s="178">
        <f t="shared" si="0"/>
        <v>0.72415411933385454</v>
      </c>
      <c r="AJ22" s="178">
        <f t="shared" si="0"/>
        <v>0.75337892705074017</v>
      </c>
      <c r="AK22" s="178">
        <f t="shared" si="0"/>
        <v>0.49466881174346788</v>
      </c>
      <c r="AL22" s="178">
        <f t="shared" si="0"/>
        <v>0.50851337304186772</v>
      </c>
      <c r="AM22" s="178">
        <f t="shared" si="0"/>
        <v>0.59622692525926291</v>
      </c>
      <c r="AN22" s="178">
        <f t="shared" si="0"/>
        <v>0.63260324458185591</v>
      </c>
      <c r="AO22" s="178">
        <f t="shared" si="0"/>
        <v>0.8122511020390456</v>
      </c>
      <c r="AP22" s="178">
        <f t="shared" si="0"/>
        <v>0.5166782891523013</v>
      </c>
      <c r="AQ22" s="178">
        <f t="shared" si="0"/>
        <v>0.59206794673417951</v>
      </c>
      <c r="AR22" s="178">
        <f t="shared" si="0"/>
        <v>0.60647395336812004</v>
      </c>
      <c r="AS22" s="178"/>
      <c r="AT22" s="337"/>
      <c r="AV22" s="123"/>
      <c r="AW22" s="123"/>
    </row>
    <row r="23" spans="1:49" ht="20.100000000000001" customHeight="1" thickBot="1" x14ac:dyDescent="0.3">
      <c r="A23" s="140" t="s">
        <v>89</v>
      </c>
      <c r="B23" s="26">
        <f>SUM(B16:B18)</f>
        <v>471615.07999999996</v>
      </c>
      <c r="C23" s="176">
        <f>SUM(C16:C18)</f>
        <v>425993.55</v>
      </c>
      <c r="D23" s="176">
        <f>SUM(D16:D18)</f>
        <v>281005.13</v>
      </c>
      <c r="E23" s="176">
        <f t="shared" ref="E23:M23" si="18">SUM(E16:E18)</f>
        <v>486713.37999999966</v>
      </c>
      <c r="F23" s="176">
        <f t="shared" si="18"/>
        <v>616515.64000000025</v>
      </c>
      <c r="G23" s="176">
        <f t="shared" si="18"/>
        <v>416852.43999999983</v>
      </c>
      <c r="H23" s="176">
        <f t="shared" si="18"/>
        <v>460289.7799999998</v>
      </c>
      <c r="I23" s="176">
        <f t="shared" si="18"/>
        <v>457022.28999999969</v>
      </c>
      <c r="J23" s="176">
        <f t="shared" si="18"/>
        <v>688917.43</v>
      </c>
      <c r="K23" s="176">
        <f t="shared" si="18"/>
        <v>739760.91000000038</v>
      </c>
      <c r="L23" s="176">
        <f t="shared" si="18"/>
        <v>696889.35999999987</v>
      </c>
      <c r="M23" s="176">
        <f t="shared" si="18"/>
        <v>634781.41</v>
      </c>
      <c r="N23" s="241" t="str">
        <f>IF(N16="","",SUM(N16:N18))</f>
        <v/>
      </c>
      <c r="O23" s="349" t="str">
        <f t="shared" si="2"/>
        <v/>
      </c>
      <c r="Q23" s="128" t="s">
        <v>89</v>
      </c>
      <c r="R23" s="26">
        <f>SUM(R16:R18)</f>
        <v>26148.870999999992</v>
      </c>
      <c r="S23" s="176">
        <f t="shared" ref="S23" si="19">SUM(S16:S18)</f>
        <v>24824.359</v>
      </c>
      <c r="T23" s="176">
        <f>SUM(T16:T18)</f>
        <v>25786.902000000006</v>
      </c>
      <c r="U23" s="176">
        <f t="shared" ref="U23:AC23" si="20">SUM(U16:U18)</f>
        <v>34340.337000000007</v>
      </c>
      <c r="V23" s="176">
        <f t="shared" si="20"/>
        <v>38207.429000000004</v>
      </c>
      <c r="W23" s="176">
        <f t="shared" si="20"/>
        <v>28571.173999999999</v>
      </c>
      <c r="X23" s="176">
        <f t="shared" si="20"/>
        <v>33006.81</v>
      </c>
      <c r="Y23" s="176">
        <f t="shared" si="20"/>
        <v>39040.758000000002</v>
      </c>
      <c r="Z23" s="176">
        <f t="shared" si="20"/>
        <v>48079.73</v>
      </c>
      <c r="AA23" s="176">
        <f t="shared" si="20"/>
        <v>49572.105999999992</v>
      </c>
      <c r="AB23" s="176">
        <f t="shared" si="20"/>
        <v>43376.988000000005</v>
      </c>
      <c r="AC23" s="176">
        <f t="shared" si="20"/>
        <v>44786.931000000019</v>
      </c>
      <c r="AD23" s="241" t="str">
        <f>IF(AD18="","",SUM(AD16:AD18))</f>
        <v/>
      </c>
      <c r="AE23" s="349" t="str">
        <f t="shared" si="3"/>
        <v/>
      </c>
      <c r="AG23" s="144">
        <f t="shared" ref="AG23:AH23" si="21">(R23/B23)*10</f>
        <v>0.55445366590058986</v>
      </c>
      <c r="AH23" s="179">
        <f t="shared" si="21"/>
        <v>0.58274025510480154</v>
      </c>
      <c r="AI23" s="179">
        <f t="shared" ref="AI23:AR23" si="22">IF(AI18="","",(T23/D23)*10)</f>
        <v>0.91766659206541912</v>
      </c>
      <c r="AJ23" s="179">
        <f t="shared" si="22"/>
        <v>0.70555563933746857</v>
      </c>
      <c r="AK23" s="179">
        <f t="shared" si="22"/>
        <v>0.61973170704963765</v>
      </c>
      <c r="AL23" s="179">
        <f t="shared" si="22"/>
        <v>0.68540258514499786</v>
      </c>
      <c r="AM23" s="179">
        <f t="shared" si="22"/>
        <v>0.71708761380711117</v>
      </c>
      <c r="AN23" s="179">
        <f t="shared" si="22"/>
        <v>0.85424187953721087</v>
      </c>
      <c r="AO23" s="179">
        <f t="shared" si="22"/>
        <v>0.69790264995908136</v>
      </c>
      <c r="AP23" s="179">
        <f t="shared" si="22"/>
        <v>0.67010983318921202</v>
      </c>
      <c r="AQ23" s="179">
        <f t="shared" si="22"/>
        <v>0.62243722590340611</v>
      </c>
      <c r="AR23" s="179">
        <f t="shared" si="22"/>
        <v>0.70554887547825351</v>
      </c>
      <c r="AS23" s="179" t="str">
        <f>IF(AS18="","",(AD23/N23)*10)</f>
        <v/>
      </c>
      <c r="AT23" s="349" t="str">
        <f t="shared" si="8"/>
        <v/>
      </c>
      <c r="AV23" s="123"/>
      <c r="AW23" s="123"/>
    </row>
    <row r="24" spans="1:49" x14ac:dyDescent="0.25">
      <c r="Q24" s="137">
        <f>SUM(R7:R18)</f>
        <v>89493.365000000005</v>
      </c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V24" s="123"/>
      <c r="AW24" s="123"/>
    </row>
    <row r="25" spans="1:49" ht="15.75" thickBot="1" x14ac:dyDescent="0.3">
      <c r="O25" s="243" t="s">
        <v>1</v>
      </c>
      <c r="AE25" s="402">
        <v>1000</v>
      </c>
      <c r="AT25" s="402" t="s">
        <v>48</v>
      </c>
      <c r="AV25" s="123"/>
      <c r="AW25" s="123"/>
    </row>
    <row r="26" spans="1:49" ht="20.100000000000001" customHeight="1" x14ac:dyDescent="0.25">
      <c r="A26" s="434" t="s">
        <v>2</v>
      </c>
      <c r="B26" s="436" t="s">
        <v>72</v>
      </c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1"/>
      <c r="O26" s="439" t="str">
        <f>O4</f>
        <v>D       2022/2021</v>
      </c>
      <c r="Q26" s="437" t="s">
        <v>3</v>
      </c>
      <c r="R26" s="429" t="s">
        <v>72</v>
      </c>
      <c r="S26" s="430"/>
      <c r="T26" s="430"/>
      <c r="U26" s="430"/>
      <c r="V26" s="430"/>
      <c r="W26" s="430"/>
      <c r="X26" s="430"/>
      <c r="Y26" s="430"/>
      <c r="Z26" s="430"/>
      <c r="AA26" s="430"/>
      <c r="AB26" s="430"/>
      <c r="AC26" s="430"/>
      <c r="AD26" s="431"/>
      <c r="AE26" s="439" t="str">
        <f>O26</f>
        <v>D       2022/2021</v>
      </c>
      <c r="AG26" s="429" t="s">
        <v>72</v>
      </c>
      <c r="AH26" s="430"/>
      <c r="AI26" s="430"/>
      <c r="AJ26" s="430"/>
      <c r="AK26" s="430"/>
      <c r="AL26" s="430"/>
      <c r="AM26" s="430"/>
      <c r="AN26" s="430"/>
      <c r="AO26" s="430"/>
      <c r="AP26" s="430"/>
      <c r="AQ26" s="430"/>
      <c r="AR26" s="430"/>
      <c r="AS26" s="431"/>
      <c r="AT26" s="439" t="str">
        <f>AE26</f>
        <v>D       2022/2021</v>
      </c>
      <c r="AV26" s="123"/>
      <c r="AW26" s="123"/>
    </row>
    <row r="27" spans="1:49" ht="20.100000000000001" customHeight="1" thickBot="1" x14ac:dyDescent="0.3">
      <c r="A27" s="435"/>
      <c r="B27" s="117">
        <v>2010</v>
      </c>
      <c r="C27" s="153">
        <v>2011</v>
      </c>
      <c r="D27" s="153">
        <v>2012</v>
      </c>
      <c r="E27" s="153">
        <v>2013</v>
      </c>
      <c r="F27" s="153">
        <v>2014</v>
      </c>
      <c r="G27" s="153">
        <v>2015</v>
      </c>
      <c r="H27" s="153">
        <v>2016</v>
      </c>
      <c r="I27" s="153">
        <v>2017</v>
      </c>
      <c r="J27" s="153">
        <v>2018</v>
      </c>
      <c r="K27" s="153">
        <v>2019</v>
      </c>
      <c r="L27" s="153">
        <v>2020</v>
      </c>
      <c r="M27" s="153">
        <v>2021</v>
      </c>
      <c r="N27" s="151">
        <v>2022</v>
      </c>
      <c r="O27" s="440"/>
      <c r="Q27" s="438"/>
      <c r="R27" s="30">
        <v>2010</v>
      </c>
      <c r="S27" s="153">
        <v>2011</v>
      </c>
      <c r="T27" s="153">
        <v>2012</v>
      </c>
      <c r="U27" s="153">
        <v>2013</v>
      </c>
      <c r="V27" s="153">
        <v>2014</v>
      </c>
      <c r="W27" s="153">
        <v>2015</v>
      </c>
      <c r="X27" s="153">
        <v>2016</v>
      </c>
      <c r="Y27" s="153">
        <v>2017</v>
      </c>
      <c r="Z27" s="153">
        <v>2018</v>
      </c>
      <c r="AA27" s="153">
        <v>2019</v>
      </c>
      <c r="AB27" s="153">
        <v>2020</v>
      </c>
      <c r="AC27" s="153">
        <v>2021</v>
      </c>
      <c r="AD27" s="151">
        <v>2022</v>
      </c>
      <c r="AE27" s="440"/>
      <c r="AG27" s="30">
        <v>2010</v>
      </c>
      <c r="AH27" s="153">
        <v>2011</v>
      </c>
      <c r="AI27" s="153">
        <v>2012</v>
      </c>
      <c r="AJ27" s="153">
        <v>2013</v>
      </c>
      <c r="AK27" s="153">
        <v>2014</v>
      </c>
      <c r="AL27" s="153">
        <v>2015</v>
      </c>
      <c r="AM27" s="153">
        <v>2016</v>
      </c>
      <c r="AN27" s="153">
        <v>2017</v>
      </c>
      <c r="AO27" s="330">
        <v>2018</v>
      </c>
      <c r="AP27" s="153">
        <v>2019</v>
      </c>
      <c r="AQ27" s="204">
        <v>2020</v>
      </c>
      <c r="AR27" s="153">
        <v>2021</v>
      </c>
      <c r="AS27" s="331">
        <v>2022</v>
      </c>
      <c r="AT27" s="440"/>
      <c r="AV27" s="123"/>
      <c r="AW27" s="123"/>
    </row>
    <row r="28" spans="1:49" ht="3" customHeight="1" thickBot="1" x14ac:dyDescent="0.3">
      <c r="A28" s="404" t="s">
        <v>90</v>
      </c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7"/>
      <c r="Q28" s="404"/>
      <c r="R28" s="406">
        <v>2010</v>
      </c>
      <c r="S28" s="406">
        <v>2011</v>
      </c>
      <c r="T28" s="406">
        <v>2012</v>
      </c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G28" s="403"/>
      <c r="AH28" s="403"/>
      <c r="AI28" s="403"/>
      <c r="AJ28" s="403"/>
      <c r="AK28" s="403"/>
      <c r="AL28" s="403"/>
      <c r="AM28" s="403"/>
      <c r="AN28" s="403"/>
      <c r="AO28" s="403"/>
      <c r="AP28" s="403"/>
      <c r="AQ28" s="403"/>
      <c r="AR28" s="403"/>
      <c r="AS28" s="403"/>
      <c r="AT28" s="405"/>
      <c r="AV28" s="123"/>
      <c r="AW28" s="123"/>
    </row>
    <row r="29" spans="1:49" ht="20.100000000000001" customHeight="1" x14ac:dyDescent="0.25">
      <c r="A29" s="138" t="s">
        <v>74</v>
      </c>
      <c r="B29" s="45">
        <v>112112.93</v>
      </c>
      <c r="C29" s="174">
        <v>124900.3</v>
      </c>
      <c r="D29" s="174">
        <v>111319.11999999998</v>
      </c>
      <c r="E29" s="174">
        <v>99935.37</v>
      </c>
      <c r="F29" s="174">
        <v>181139.11</v>
      </c>
      <c r="G29" s="174">
        <v>165328.64999999985</v>
      </c>
      <c r="H29" s="174">
        <v>127338.22000000003</v>
      </c>
      <c r="I29" s="174">
        <v>165367.62</v>
      </c>
      <c r="J29" s="174">
        <v>107872.66</v>
      </c>
      <c r="K29" s="174">
        <v>201062.91000000003</v>
      </c>
      <c r="L29" s="174">
        <v>231082.82</v>
      </c>
      <c r="M29" s="174">
        <v>217666.39000000025</v>
      </c>
      <c r="N29" s="130">
        <v>200605.83999999988</v>
      </c>
      <c r="O29" s="408">
        <f>IF(N29="","",(N29-M29)/M29)</f>
        <v>-7.8379349241747193E-2</v>
      </c>
      <c r="Q29" s="127" t="s">
        <v>74</v>
      </c>
      <c r="R29" s="45">
        <v>5016.9969999999994</v>
      </c>
      <c r="S29" s="174">
        <v>5270.674</v>
      </c>
      <c r="T29" s="174">
        <v>5254.5140000000001</v>
      </c>
      <c r="U29" s="174">
        <v>8076.4090000000024</v>
      </c>
      <c r="V29" s="174">
        <v>9156.59</v>
      </c>
      <c r="W29" s="174">
        <v>7918.5499999999993</v>
      </c>
      <c r="X29" s="174">
        <v>7480.9960000000019</v>
      </c>
      <c r="Y29" s="174">
        <v>9138.478000000001</v>
      </c>
      <c r="Z29" s="174">
        <v>8324.8559999999998</v>
      </c>
      <c r="AA29" s="174">
        <v>11927.749</v>
      </c>
      <c r="AB29" s="174">
        <v>14184.973999999998</v>
      </c>
      <c r="AC29" s="174">
        <v>11698.793</v>
      </c>
      <c r="AD29" s="130">
        <v>12398.211000000003</v>
      </c>
      <c r="AE29" s="408">
        <f>IF(AD29="","",(AD29-AC29)/AC29)</f>
        <v>5.9785483852907162E-2</v>
      </c>
      <c r="AG29" s="142">
        <f t="shared" ref="AG29:AS44" si="23">(R29/B29)*10</f>
        <v>0.44749494995804673</v>
      </c>
      <c r="AH29" s="177">
        <f t="shared" si="23"/>
        <v>0.42199049962249885</v>
      </c>
      <c r="AI29" s="177">
        <f t="shared" si="23"/>
        <v>0.47202259593859536</v>
      </c>
      <c r="AJ29" s="177">
        <f t="shared" si="23"/>
        <v>0.8081632158864277</v>
      </c>
      <c r="AK29" s="177">
        <f t="shared" si="23"/>
        <v>0.50550044106984959</v>
      </c>
      <c r="AL29" s="177">
        <f t="shared" si="23"/>
        <v>0.47895812371298058</v>
      </c>
      <c r="AM29" s="177">
        <f t="shared" si="23"/>
        <v>0.58749022877813117</v>
      </c>
      <c r="AN29" s="177">
        <f t="shared" si="23"/>
        <v>0.55261592323817688</v>
      </c>
      <c r="AO29" s="177">
        <f t="shared" si="23"/>
        <v>0.77172992674881657</v>
      </c>
      <c r="AP29" s="177">
        <f t="shared" si="23"/>
        <v>0.59323467465978674</v>
      </c>
      <c r="AQ29" s="177">
        <f t="shared" si="23"/>
        <v>0.61384805672702092</v>
      </c>
      <c r="AR29" s="177">
        <f t="shared" si="23"/>
        <v>0.53746437380617129</v>
      </c>
      <c r="AS29" s="177">
        <f t="shared" si="23"/>
        <v>0.61803838811472345</v>
      </c>
      <c r="AT29" s="408">
        <f t="shared" ref="AT29" si="24">IF(AS29="","",(AS29-AR29)/AR29)</f>
        <v>0.14991507946461582</v>
      </c>
      <c r="AV29" s="123"/>
      <c r="AW29" s="123"/>
    </row>
    <row r="30" spans="1:49" ht="20.100000000000001" customHeight="1" x14ac:dyDescent="0.25">
      <c r="A30" s="139" t="s">
        <v>75</v>
      </c>
      <c r="B30" s="24">
        <v>103555.23</v>
      </c>
      <c r="C30" s="175">
        <v>109603.07999999999</v>
      </c>
      <c r="D30" s="175">
        <v>90618.02</v>
      </c>
      <c r="E30" s="175">
        <v>91080.090000000011</v>
      </c>
      <c r="F30" s="175">
        <v>178641.27</v>
      </c>
      <c r="G30" s="175">
        <v>189277.91000000003</v>
      </c>
      <c r="H30" s="175">
        <v>160923.91</v>
      </c>
      <c r="I30" s="175">
        <v>180001.23</v>
      </c>
      <c r="J30" s="175">
        <v>100965.82</v>
      </c>
      <c r="K30" s="175">
        <v>238795.00999999998</v>
      </c>
      <c r="L30" s="175">
        <v>200191.72999999998</v>
      </c>
      <c r="M30" s="175">
        <v>248984.15000000008</v>
      </c>
      <c r="N30" s="137">
        <v>257888.9599999999</v>
      </c>
      <c r="O30" s="337">
        <f t="shared" ref="O30:O45" si="25">IF(N30="","",(N30-M30)/M30)</f>
        <v>3.5764565736412617E-2</v>
      </c>
      <c r="Q30" s="127" t="s">
        <v>75</v>
      </c>
      <c r="R30" s="24">
        <v>4768.4190000000008</v>
      </c>
      <c r="S30" s="175">
        <v>5015.1330000000007</v>
      </c>
      <c r="T30" s="175">
        <v>4911.1499999999996</v>
      </c>
      <c r="U30" s="175">
        <v>7549.5049999999992</v>
      </c>
      <c r="V30" s="175">
        <v>9045.7329999999984</v>
      </c>
      <c r="W30" s="175">
        <v>9256.7200000000012</v>
      </c>
      <c r="X30" s="175">
        <v>8296.7439999999988</v>
      </c>
      <c r="Y30" s="175">
        <v>9856.137999999999</v>
      </c>
      <c r="Z30" s="175">
        <v>9306.1540000000005</v>
      </c>
      <c r="AA30" s="175">
        <v>13709.666999999996</v>
      </c>
      <c r="AB30" s="175">
        <v>12449.267000000005</v>
      </c>
      <c r="AC30" s="175">
        <v>12425.881000000007</v>
      </c>
      <c r="AD30" s="137">
        <v>15437.682000000001</v>
      </c>
      <c r="AE30" s="337">
        <f t="shared" ref="AE30:AE45" si="26">IF(AD30="","",(AD30-AC30)/AC30)</f>
        <v>0.24238128467510614</v>
      </c>
      <c r="AG30" s="143">
        <f t="shared" si="23"/>
        <v>0.46047109354109889</v>
      </c>
      <c r="AH30" s="178">
        <f t="shared" si="23"/>
        <v>0.45757226895448566</v>
      </c>
      <c r="AI30" s="178">
        <f t="shared" si="23"/>
        <v>0.5419617422671561</v>
      </c>
      <c r="AJ30" s="178">
        <f t="shared" si="23"/>
        <v>0.82888642292733761</v>
      </c>
      <c r="AK30" s="178">
        <f t="shared" si="23"/>
        <v>0.50636300335303253</v>
      </c>
      <c r="AL30" s="178">
        <f t="shared" si="23"/>
        <v>0.48905442795728249</v>
      </c>
      <c r="AM30" s="178">
        <f t="shared" si="23"/>
        <v>0.51556937685642856</v>
      </c>
      <c r="AN30" s="178">
        <f t="shared" si="23"/>
        <v>0.54755948056577153</v>
      </c>
      <c r="AO30" s="178">
        <f t="shared" si="23"/>
        <v>0.92171330852361721</v>
      </c>
      <c r="AP30" s="178">
        <f t="shared" si="23"/>
        <v>0.57411865515950256</v>
      </c>
      <c r="AQ30" s="178">
        <f t="shared" si="23"/>
        <v>0.6218671970115851</v>
      </c>
      <c r="AR30" s="178">
        <f t="shared" si="23"/>
        <v>0.49906313313518164</v>
      </c>
      <c r="AS30" s="178">
        <f t="shared" ref="AS30" si="27">(AD30/N30)*10</f>
        <v>0.59861740494823845</v>
      </c>
      <c r="AT30" s="337">
        <f t="shared" ref="AT30" si="28">IF(AS30="","",(AS30-AR30)/AR30)</f>
        <v>0.1994823203782726</v>
      </c>
      <c r="AV30" s="123"/>
      <c r="AW30" s="123"/>
    </row>
    <row r="31" spans="1:49" ht="20.100000000000001" customHeight="1" x14ac:dyDescent="0.25">
      <c r="A31" s="139" t="s">
        <v>76</v>
      </c>
      <c r="B31" s="24">
        <v>167818.00999999992</v>
      </c>
      <c r="C31" s="175">
        <v>125233.35</v>
      </c>
      <c r="D31" s="175">
        <v>135773.26999999996</v>
      </c>
      <c r="E31" s="175">
        <v>78339.37000000001</v>
      </c>
      <c r="F31" s="175">
        <v>159104.78000000003</v>
      </c>
      <c r="G31" s="175">
        <v>179761.25999999998</v>
      </c>
      <c r="H31" s="175">
        <v>158233.01999999999</v>
      </c>
      <c r="I31" s="175">
        <v>184735.59</v>
      </c>
      <c r="J31" s="175">
        <v>131251.34</v>
      </c>
      <c r="K31" s="175">
        <v>209712.58</v>
      </c>
      <c r="L31" s="175">
        <v>208979.29</v>
      </c>
      <c r="M31" s="175">
        <v>327385.87000000064</v>
      </c>
      <c r="N31" s="137"/>
      <c r="O31" s="337" t="str">
        <f t="shared" si="25"/>
        <v/>
      </c>
      <c r="Q31" s="127" t="s">
        <v>76</v>
      </c>
      <c r="R31" s="24">
        <v>7424.4470000000001</v>
      </c>
      <c r="S31" s="175">
        <v>5510.3540000000003</v>
      </c>
      <c r="T31" s="175">
        <v>6830.2309999999961</v>
      </c>
      <c r="U31" s="175">
        <v>7114.5390000000007</v>
      </c>
      <c r="V31" s="175">
        <v>8082.2549999999983</v>
      </c>
      <c r="W31" s="175">
        <v>8938.91</v>
      </c>
      <c r="X31" s="175">
        <v>8489.652</v>
      </c>
      <c r="Y31" s="175">
        <v>9926.7349999999988</v>
      </c>
      <c r="Z31" s="175">
        <v>10260.373</v>
      </c>
      <c r="AA31" s="175">
        <v>11780.022999999999</v>
      </c>
      <c r="AB31" s="175">
        <v>12880.835000000003</v>
      </c>
      <c r="AC31" s="175">
        <v>16762.970999999998</v>
      </c>
      <c r="AD31" s="137"/>
      <c r="AE31" s="337" t="str">
        <f t="shared" si="26"/>
        <v/>
      </c>
      <c r="AG31" s="143">
        <f t="shared" si="23"/>
        <v>0.44241062088628053</v>
      </c>
      <c r="AH31" s="178">
        <f t="shared" si="23"/>
        <v>0.44000691509090828</v>
      </c>
      <c r="AI31" s="178">
        <f t="shared" si="23"/>
        <v>0.50306153781226581</v>
      </c>
      <c r="AJ31" s="178">
        <f t="shared" si="23"/>
        <v>0.908169034292719</v>
      </c>
      <c r="AK31" s="178">
        <f t="shared" si="23"/>
        <v>0.50798316681623246</v>
      </c>
      <c r="AL31" s="178">
        <f t="shared" si="23"/>
        <v>0.49726565111971294</v>
      </c>
      <c r="AM31" s="178">
        <f t="shared" si="23"/>
        <v>0.53652846921584385</v>
      </c>
      <c r="AN31" s="178">
        <f t="shared" si="23"/>
        <v>0.5373482716568041</v>
      </c>
      <c r="AO31" s="178">
        <f t="shared" si="23"/>
        <v>0.78173472362263119</v>
      </c>
      <c r="AP31" s="178">
        <f t="shared" si="23"/>
        <v>0.56172228676028879</v>
      </c>
      <c r="AQ31" s="178">
        <f t="shared" si="23"/>
        <v>0.61636897129854362</v>
      </c>
      <c r="AR31" s="178">
        <f t="shared" si="23"/>
        <v>0.51202487755503823</v>
      </c>
      <c r="AS31" s="178"/>
      <c r="AT31" s="337"/>
      <c r="AV31" s="123"/>
      <c r="AW31" s="123"/>
    </row>
    <row r="32" spans="1:49" ht="20.100000000000001" customHeight="1" x14ac:dyDescent="0.25">
      <c r="A32" s="139" t="s">
        <v>77</v>
      </c>
      <c r="B32" s="24">
        <v>169960.15000000005</v>
      </c>
      <c r="C32" s="175">
        <v>125324.62</v>
      </c>
      <c r="D32" s="175">
        <v>131109.87</v>
      </c>
      <c r="E32" s="175">
        <v>110880.58</v>
      </c>
      <c r="F32" s="175">
        <v>139339.33000000002</v>
      </c>
      <c r="G32" s="175">
        <v>172769.00000000006</v>
      </c>
      <c r="H32" s="175">
        <v>120807.59000000001</v>
      </c>
      <c r="I32" s="175">
        <v>195865.48</v>
      </c>
      <c r="J32" s="175">
        <v>150352.84</v>
      </c>
      <c r="K32" s="175">
        <v>244663.81999999998</v>
      </c>
      <c r="L32" s="175">
        <v>232991.83999999994</v>
      </c>
      <c r="M32" s="175">
        <v>221549.35000000009</v>
      </c>
      <c r="N32" s="137"/>
      <c r="O32" s="337" t="str">
        <f t="shared" si="25"/>
        <v/>
      </c>
      <c r="Q32" s="127" t="s">
        <v>77</v>
      </c>
      <c r="R32" s="24">
        <v>6997.9059999999999</v>
      </c>
      <c r="S32" s="175">
        <v>5641.7790000000005</v>
      </c>
      <c r="T32" s="175">
        <v>6955.6630000000014</v>
      </c>
      <c r="U32" s="175">
        <v>8794.5019999999968</v>
      </c>
      <c r="V32" s="175">
        <v>7652.6419999999989</v>
      </c>
      <c r="W32" s="175">
        <v>8505.6460000000006</v>
      </c>
      <c r="X32" s="175">
        <v>6662.3990000000013</v>
      </c>
      <c r="Y32" s="175">
        <v>10370.893000000004</v>
      </c>
      <c r="Z32" s="175">
        <v>11386.056</v>
      </c>
      <c r="AA32" s="175">
        <v>12901.989000000001</v>
      </c>
      <c r="AB32" s="175">
        <v>14090.422</v>
      </c>
      <c r="AC32" s="175">
        <v>12038.708999999997</v>
      </c>
      <c r="AD32" s="137"/>
      <c r="AE32" s="337" t="str">
        <f t="shared" si="26"/>
        <v/>
      </c>
      <c r="AG32" s="143">
        <f t="shared" si="23"/>
        <v>0.4117380456536428</v>
      </c>
      <c r="AH32" s="178">
        <f t="shared" si="23"/>
        <v>0.45017323810756427</v>
      </c>
      <c r="AI32" s="178">
        <f t="shared" si="23"/>
        <v>0.53052169146380823</v>
      </c>
      <c r="AJ32" s="178">
        <f t="shared" si="23"/>
        <v>0.79315079340313666</v>
      </c>
      <c r="AK32" s="178">
        <f t="shared" si="23"/>
        <v>0.54920904241465762</v>
      </c>
      <c r="AL32" s="178">
        <f t="shared" si="23"/>
        <v>0.49231320433642595</v>
      </c>
      <c r="AM32" s="178">
        <f t="shared" si="23"/>
        <v>0.55148844538658548</v>
      </c>
      <c r="AN32" s="178">
        <f t="shared" si="23"/>
        <v>0.52949059732220316</v>
      </c>
      <c r="AO32" s="178">
        <f t="shared" si="23"/>
        <v>0.75728905420077208</v>
      </c>
      <c r="AP32" s="178">
        <f t="shared" si="23"/>
        <v>0.52733538616375741</v>
      </c>
      <c r="AQ32" s="178">
        <f t="shared" si="23"/>
        <v>0.60476032121983347</v>
      </c>
      <c r="AR32" s="178">
        <f t="shared" si="23"/>
        <v>0.54338724081113265</v>
      </c>
      <c r="AS32" s="178"/>
      <c r="AT32" s="337"/>
      <c r="AV32" s="123"/>
      <c r="AW32" s="123"/>
    </row>
    <row r="33" spans="1:49" ht="20.100000000000001" customHeight="1" x14ac:dyDescent="0.25">
      <c r="A33" s="139" t="s">
        <v>78</v>
      </c>
      <c r="B33" s="24">
        <v>105627.73999999999</v>
      </c>
      <c r="C33" s="175">
        <v>146684.46999999994</v>
      </c>
      <c r="D33" s="175">
        <v>105806.44999999998</v>
      </c>
      <c r="E33" s="175">
        <v>156736.06999999992</v>
      </c>
      <c r="F33" s="175">
        <v>207228.25</v>
      </c>
      <c r="G33" s="175">
        <v>181747.00999999995</v>
      </c>
      <c r="H33" s="175">
        <v>156060.43000000002</v>
      </c>
      <c r="I33" s="175">
        <v>208341.1999999999</v>
      </c>
      <c r="J33" s="175">
        <v>123112.9</v>
      </c>
      <c r="K33" s="175">
        <v>228011.36000000013</v>
      </c>
      <c r="L33" s="175">
        <v>207260.46000000002</v>
      </c>
      <c r="M33" s="175">
        <v>266165.07999999996</v>
      </c>
      <c r="N33" s="137"/>
      <c r="O33" s="337" t="str">
        <f t="shared" si="25"/>
        <v/>
      </c>
      <c r="Q33" s="127" t="s">
        <v>78</v>
      </c>
      <c r="R33" s="24">
        <v>5233.5920000000015</v>
      </c>
      <c r="S33" s="175">
        <v>6774.5830000000024</v>
      </c>
      <c r="T33" s="175">
        <v>6184.9250000000011</v>
      </c>
      <c r="U33" s="175">
        <v>12346.015000000001</v>
      </c>
      <c r="V33" s="175">
        <v>9823.5429999999997</v>
      </c>
      <c r="W33" s="175">
        <v>9567.4180000000015</v>
      </c>
      <c r="X33" s="175">
        <v>8927.2699999999986</v>
      </c>
      <c r="Y33" s="175">
        <v>11110.941999999997</v>
      </c>
      <c r="Z33" s="175">
        <v>11997.332</v>
      </c>
      <c r="AA33" s="175">
        <v>12224.240000000003</v>
      </c>
      <c r="AB33" s="175">
        <v>10503.531999999996</v>
      </c>
      <c r="AC33" s="175">
        <v>13397.028999999995</v>
      </c>
      <c r="AD33" s="137"/>
      <c r="AE33" s="337" t="str">
        <f t="shared" si="26"/>
        <v/>
      </c>
      <c r="AG33" s="143">
        <f t="shared" si="23"/>
        <v>0.49547514696423517</v>
      </c>
      <c r="AH33" s="178">
        <f t="shared" si="23"/>
        <v>0.46184732439637305</v>
      </c>
      <c r="AI33" s="178">
        <f t="shared" si="23"/>
        <v>0.58455084732547036</v>
      </c>
      <c r="AJ33" s="178">
        <f t="shared" si="23"/>
        <v>0.78769456194735565</v>
      </c>
      <c r="AK33" s="178">
        <f t="shared" si="23"/>
        <v>0.4740445861025222</v>
      </c>
      <c r="AL33" s="178">
        <f t="shared" si="23"/>
        <v>0.52641405214864356</v>
      </c>
      <c r="AM33" s="178">
        <f t="shared" si="23"/>
        <v>0.57203930554337168</v>
      </c>
      <c r="AN33" s="178">
        <f t="shared" si="23"/>
        <v>0.53330507840023977</v>
      </c>
      <c r="AO33" s="178">
        <f t="shared" si="23"/>
        <v>0.97449836694611214</v>
      </c>
      <c r="AP33" s="178">
        <f t="shared" si="23"/>
        <v>0.53612416504160132</v>
      </c>
      <c r="AQ33" s="178">
        <f t="shared" si="23"/>
        <v>0.50677934421259097</v>
      </c>
      <c r="AR33" s="178">
        <f t="shared" si="23"/>
        <v>0.50333533610043801</v>
      </c>
      <c r="AS33" s="178"/>
      <c r="AT33" s="337"/>
      <c r="AV33" s="123"/>
      <c r="AW33" s="123"/>
    </row>
    <row r="34" spans="1:49" ht="20.100000000000001" customHeight="1" x14ac:dyDescent="0.25">
      <c r="A34" s="139" t="s">
        <v>79</v>
      </c>
      <c r="B34" s="24">
        <v>172955.39000000004</v>
      </c>
      <c r="C34" s="175">
        <v>88363.709999999992</v>
      </c>
      <c r="D34" s="175">
        <v>120306.19000000003</v>
      </c>
      <c r="E34" s="175">
        <v>142180.06</v>
      </c>
      <c r="F34" s="175">
        <v>163672.61999999994</v>
      </c>
      <c r="G34" s="175">
        <v>227414.28000000014</v>
      </c>
      <c r="H34" s="175">
        <v>160527.01</v>
      </c>
      <c r="I34" s="175">
        <v>247253.33</v>
      </c>
      <c r="J34" s="175">
        <v>159193.67000000001</v>
      </c>
      <c r="K34" s="175">
        <v>248660.12999999995</v>
      </c>
      <c r="L34" s="175">
        <v>200913.27999999997</v>
      </c>
      <c r="M34" s="175">
        <v>276665.87</v>
      </c>
      <c r="N34" s="137"/>
      <c r="O34" s="337" t="str">
        <f t="shared" si="25"/>
        <v/>
      </c>
      <c r="Q34" s="127" t="s">
        <v>79</v>
      </c>
      <c r="R34" s="24">
        <v>8418.2340000000022</v>
      </c>
      <c r="S34" s="175">
        <v>4390.6889999999994</v>
      </c>
      <c r="T34" s="175">
        <v>6848.4070000000011</v>
      </c>
      <c r="U34" s="175">
        <v>11167.32799999999</v>
      </c>
      <c r="V34" s="175">
        <v>8872.2850000000017</v>
      </c>
      <c r="W34" s="175">
        <v>11662.620000000006</v>
      </c>
      <c r="X34" s="175">
        <v>9423.9899999999961</v>
      </c>
      <c r="Y34" s="175">
        <v>14481.375000000004</v>
      </c>
      <c r="Z34" s="175">
        <v>12803.287</v>
      </c>
      <c r="AA34" s="175">
        <v>13718.046000000006</v>
      </c>
      <c r="AB34" s="175">
        <v>12228.946999999995</v>
      </c>
      <c r="AC34" s="175">
        <v>14451.456</v>
      </c>
      <c r="AD34" s="137"/>
      <c r="AE34" s="337" t="str">
        <f t="shared" si="26"/>
        <v/>
      </c>
      <c r="AG34" s="143">
        <f t="shared" si="23"/>
        <v>0.48672862985073784</v>
      </c>
      <c r="AH34" s="178">
        <f t="shared" si="23"/>
        <v>0.49688825876595721</v>
      </c>
      <c r="AI34" s="178">
        <f t="shared" si="23"/>
        <v>0.56924809937044796</v>
      </c>
      <c r="AJ34" s="178">
        <f t="shared" si="23"/>
        <v>0.78543559483657488</v>
      </c>
      <c r="AK34" s="178">
        <f t="shared" si="23"/>
        <v>0.54207508867396426</v>
      </c>
      <c r="AL34" s="178">
        <f t="shared" si="23"/>
        <v>0.51283586940978365</v>
      </c>
      <c r="AM34" s="178">
        <f t="shared" si="23"/>
        <v>0.58706569068968495</v>
      </c>
      <c r="AN34" s="178">
        <f t="shared" si="23"/>
        <v>0.58568978626091728</v>
      </c>
      <c r="AO34" s="178">
        <f t="shared" si="23"/>
        <v>0.80425854872244606</v>
      </c>
      <c r="AP34" s="178">
        <f t="shared" si="23"/>
        <v>0.55167855015599043</v>
      </c>
      <c r="AQ34" s="178">
        <f t="shared" si="23"/>
        <v>0.60866792877006426</v>
      </c>
      <c r="AR34" s="178">
        <f t="shared" si="23"/>
        <v>0.52234328722946566</v>
      </c>
      <c r="AS34" s="178"/>
      <c r="AT34" s="337"/>
      <c r="AV34" s="123"/>
      <c r="AW34" s="123"/>
    </row>
    <row r="35" spans="1:49" ht="20.100000000000001" customHeight="1" x14ac:dyDescent="0.25">
      <c r="A35" s="139" t="s">
        <v>80</v>
      </c>
      <c r="B35" s="24">
        <v>153575.38000000003</v>
      </c>
      <c r="C35" s="175">
        <v>146031.1</v>
      </c>
      <c r="D35" s="175">
        <v>129411.21999999994</v>
      </c>
      <c r="E35" s="175">
        <v>179559.8899999999</v>
      </c>
      <c r="F35" s="175">
        <v>269358.03999999998</v>
      </c>
      <c r="G35" s="175">
        <v>237433.11000000002</v>
      </c>
      <c r="H35" s="175">
        <v>147722.47000000009</v>
      </c>
      <c r="I35" s="175">
        <v>207140.0799999999</v>
      </c>
      <c r="J35" s="175">
        <v>176201.44</v>
      </c>
      <c r="K35" s="175">
        <v>278510.38</v>
      </c>
      <c r="L35" s="175">
        <v>285531.50000000006</v>
      </c>
      <c r="M35" s="175">
        <v>267035.81</v>
      </c>
      <c r="N35" s="137"/>
      <c r="O35" s="337" t="str">
        <f t="shared" si="25"/>
        <v/>
      </c>
      <c r="Q35" s="127" t="s">
        <v>80</v>
      </c>
      <c r="R35" s="24">
        <v>8202.5570000000007</v>
      </c>
      <c r="S35" s="175">
        <v>7142.6719999999987</v>
      </c>
      <c r="T35" s="175">
        <v>8489.8880000000008</v>
      </c>
      <c r="U35" s="175">
        <v>14058.68400000001</v>
      </c>
      <c r="V35" s="175">
        <v>13129.382000000001</v>
      </c>
      <c r="W35" s="175">
        <v>12275.063000000002</v>
      </c>
      <c r="X35" s="175">
        <v>8407.0900000000038</v>
      </c>
      <c r="Y35" s="175">
        <v>11587.890000000009</v>
      </c>
      <c r="Z35" s="175">
        <v>14215.772000000001</v>
      </c>
      <c r="AA35" s="175">
        <v>14177.262000000006</v>
      </c>
      <c r="AB35" s="175">
        <v>16500.630999999998</v>
      </c>
      <c r="AC35" s="175">
        <v>15514.969000000001</v>
      </c>
      <c r="AD35" s="137"/>
      <c r="AE35" s="337" t="str">
        <f t="shared" si="26"/>
        <v/>
      </c>
      <c r="AG35" s="143">
        <f t="shared" si="23"/>
        <v>0.53410624801970208</v>
      </c>
      <c r="AH35" s="178">
        <f t="shared" si="23"/>
        <v>0.48911992034573448</v>
      </c>
      <c r="AI35" s="178">
        <f t="shared" si="23"/>
        <v>0.65603956133015395</v>
      </c>
      <c r="AJ35" s="178">
        <f t="shared" si="23"/>
        <v>0.7829523620224994</v>
      </c>
      <c r="AK35" s="178">
        <f t="shared" si="23"/>
        <v>0.48743234098377025</v>
      </c>
      <c r="AL35" s="178">
        <f t="shared" si="23"/>
        <v>0.51699036414929667</v>
      </c>
      <c r="AM35" s="178">
        <f t="shared" si="23"/>
        <v>0.56911382540516675</v>
      </c>
      <c r="AN35" s="178">
        <f t="shared" si="23"/>
        <v>0.55942287943501878</v>
      </c>
      <c r="AO35" s="178">
        <f t="shared" si="23"/>
        <v>0.8067909093137946</v>
      </c>
      <c r="AP35" s="178">
        <f t="shared" si="23"/>
        <v>0.5090389090704629</v>
      </c>
      <c r="AQ35" s="178">
        <f t="shared" si="23"/>
        <v>0.57789179127346701</v>
      </c>
      <c r="AR35" s="178">
        <f t="shared" si="23"/>
        <v>0.58100705669400676</v>
      </c>
      <c r="AS35" s="178"/>
      <c r="AT35" s="337"/>
      <c r="AV35" s="123"/>
      <c r="AW35" s="123"/>
    </row>
    <row r="36" spans="1:49" ht="20.100000000000001" customHeight="1" x14ac:dyDescent="0.25">
      <c r="A36" s="139" t="s">
        <v>81</v>
      </c>
      <c r="B36" s="24">
        <v>172174.69999999992</v>
      </c>
      <c r="C36" s="175">
        <v>197846.85999999996</v>
      </c>
      <c r="D36" s="175">
        <v>108041.16999999998</v>
      </c>
      <c r="E36" s="175">
        <v>128500.73000000004</v>
      </c>
      <c r="F36" s="175">
        <v>196762.29</v>
      </c>
      <c r="G36" s="175">
        <v>236160.21999999988</v>
      </c>
      <c r="H36" s="175">
        <v>161077.74999999983</v>
      </c>
      <c r="I36" s="175">
        <v>171433.78</v>
      </c>
      <c r="J36" s="175">
        <v>180051.81</v>
      </c>
      <c r="K36" s="175">
        <v>296230.03000000038</v>
      </c>
      <c r="L36" s="175">
        <v>286249.10999999993</v>
      </c>
      <c r="M36" s="175">
        <v>218871.1899999998</v>
      </c>
      <c r="N36" s="137"/>
      <c r="O36" s="337" t="str">
        <f t="shared" si="25"/>
        <v/>
      </c>
      <c r="Q36" s="127" t="s">
        <v>81</v>
      </c>
      <c r="R36" s="24">
        <v>7606.0559999999978</v>
      </c>
      <c r="S36" s="175">
        <v>8313.0869999999995</v>
      </c>
      <c r="T36" s="175">
        <v>6909.0559999999987</v>
      </c>
      <c r="U36" s="175">
        <v>9139.0069999999996</v>
      </c>
      <c r="V36" s="175">
        <v>8531.6860000000033</v>
      </c>
      <c r="W36" s="175">
        <v>10841.422999999999</v>
      </c>
      <c r="X36" s="175">
        <v>9653.1510000000035</v>
      </c>
      <c r="Y36" s="175">
        <v>9956.3179999999975</v>
      </c>
      <c r="Z36" s="175">
        <v>13765.152</v>
      </c>
      <c r="AA36" s="175">
        <v>14750.275999999996</v>
      </c>
      <c r="AB36" s="175">
        <v>15789.42300000001</v>
      </c>
      <c r="AC36" s="175">
        <v>12724.165000000008</v>
      </c>
      <c r="AD36" s="137"/>
      <c r="AE36" s="337" t="str">
        <f t="shared" si="26"/>
        <v/>
      </c>
      <c r="AG36" s="143">
        <f t="shared" si="23"/>
        <v>0.44176385961468218</v>
      </c>
      <c r="AH36" s="178">
        <f t="shared" si="23"/>
        <v>0.42017785877420555</v>
      </c>
      <c r="AI36" s="178">
        <f t="shared" si="23"/>
        <v>0.63948363387771534</v>
      </c>
      <c r="AJ36" s="178">
        <f t="shared" si="23"/>
        <v>0.71120273013234991</v>
      </c>
      <c r="AK36" s="178">
        <f t="shared" si="23"/>
        <v>0.43360371542738207</v>
      </c>
      <c r="AL36" s="178">
        <f t="shared" si="23"/>
        <v>0.45907066820991294</v>
      </c>
      <c r="AM36" s="178">
        <f t="shared" si="23"/>
        <v>0.59928518991605073</v>
      </c>
      <c r="AN36" s="178">
        <f t="shared" si="23"/>
        <v>0.5807675710119673</v>
      </c>
      <c r="AO36" s="178">
        <f t="shared" si="23"/>
        <v>0.76451061502797446</v>
      </c>
      <c r="AP36" s="178">
        <f t="shared" si="23"/>
        <v>0.49793317713264845</v>
      </c>
      <c r="AQ36" s="178">
        <f t="shared" si="23"/>
        <v>0.55159727832865624</v>
      </c>
      <c r="AR36" s="178">
        <f t="shared" si="23"/>
        <v>0.58135403750489134</v>
      </c>
      <c r="AS36" s="178"/>
      <c r="AT36" s="337"/>
      <c r="AV36" s="123"/>
      <c r="AW36" s="123"/>
    </row>
    <row r="37" spans="1:49" ht="20.100000000000001" customHeight="1" x14ac:dyDescent="0.25">
      <c r="A37" s="139" t="s">
        <v>82</v>
      </c>
      <c r="B37" s="24">
        <v>184593.24000000002</v>
      </c>
      <c r="C37" s="175">
        <v>144138.26999999993</v>
      </c>
      <c r="D37" s="175">
        <v>79979.249999999985</v>
      </c>
      <c r="E37" s="175">
        <v>122753.58</v>
      </c>
      <c r="F37" s="175">
        <v>216171.5800000001</v>
      </c>
      <c r="G37" s="175">
        <v>152140.34000000008</v>
      </c>
      <c r="H37" s="175">
        <v>149450.11999999976</v>
      </c>
      <c r="I37" s="175">
        <v>137515.64999999997</v>
      </c>
      <c r="J37" s="175">
        <v>157796.10999999999</v>
      </c>
      <c r="K37" s="175">
        <v>248422.98999999993</v>
      </c>
      <c r="L37" s="175">
        <v>193839.00999999995</v>
      </c>
      <c r="M37" s="175">
        <v>176424.33999999997</v>
      </c>
      <c r="N37" s="137"/>
      <c r="O37" s="337" t="str">
        <f t="shared" si="25"/>
        <v/>
      </c>
      <c r="Q37" s="127" t="s">
        <v>82</v>
      </c>
      <c r="R37" s="24">
        <v>8950.255000000001</v>
      </c>
      <c r="S37" s="175">
        <v>8091.360999999999</v>
      </c>
      <c r="T37" s="175">
        <v>7317.6259999999966</v>
      </c>
      <c r="U37" s="175">
        <v>9009.7860000000001</v>
      </c>
      <c r="V37" s="175">
        <v>11821.654999999999</v>
      </c>
      <c r="W37" s="175">
        <v>8422.7539999999954</v>
      </c>
      <c r="X37" s="175">
        <v>8932.4599999999973</v>
      </c>
      <c r="Y37" s="175">
        <v>10856.737000000006</v>
      </c>
      <c r="Z37" s="175">
        <v>13503.767</v>
      </c>
      <c r="AA37" s="175">
        <v>13395.533000000005</v>
      </c>
      <c r="AB37" s="175">
        <v>12829.427999999996</v>
      </c>
      <c r="AC37" s="175">
        <v>11489.351999999997</v>
      </c>
      <c r="AD37" s="137"/>
      <c r="AE37" s="337" t="str">
        <f t="shared" si="26"/>
        <v/>
      </c>
      <c r="AG37" s="143">
        <f t="shared" si="23"/>
        <v>0.48486363856011194</v>
      </c>
      <c r="AH37" s="178">
        <f t="shared" si="23"/>
        <v>0.56136104589017211</v>
      </c>
      <c r="AI37" s="178">
        <f t="shared" si="23"/>
        <v>0.91494056270845225</v>
      </c>
      <c r="AJ37" s="178">
        <f t="shared" si="23"/>
        <v>0.73397337983951261</v>
      </c>
      <c r="AK37" s="178">
        <f t="shared" si="23"/>
        <v>0.54686443981211563</v>
      </c>
      <c r="AL37" s="178">
        <f t="shared" si="23"/>
        <v>0.55361740351046873</v>
      </c>
      <c r="AM37" s="178">
        <f t="shared" si="23"/>
        <v>0.59768837923984341</v>
      </c>
      <c r="AN37" s="178">
        <f t="shared" si="23"/>
        <v>0.78949101429546453</v>
      </c>
      <c r="AO37" s="178">
        <f t="shared" si="23"/>
        <v>0.85577312393822647</v>
      </c>
      <c r="AP37" s="178">
        <f t="shared" si="23"/>
        <v>0.5392227587309858</v>
      </c>
      <c r="AQ37" s="178">
        <f t="shared" si="23"/>
        <v>0.66185996306935324</v>
      </c>
      <c r="AR37" s="178">
        <f t="shared" si="23"/>
        <v>0.65123395105233217</v>
      </c>
      <c r="AS37" s="178"/>
      <c r="AT37" s="337"/>
      <c r="AV37" s="123"/>
      <c r="AW37" s="123"/>
    </row>
    <row r="38" spans="1:49" ht="20.100000000000001" customHeight="1" x14ac:dyDescent="0.25">
      <c r="A38" s="139" t="s">
        <v>83</v>
      </c>
      <c r="B38" s="24">
        <v>174808.49999999997</v>
      </c>
      <c r="C38" s="175">
        <v>100779.39000000001</v>
      </c>
      <c r="D38" s="175">
        <v>69029.49000000002</v>
      </c>
      <c r="E38" s="175">
        <v>154336.00999999978</v>
      </c>
      <c r="F38" s="175">
        <v>191835.92000000007</v>
      </c>
      <c r="G38" s="175">
        <v>123373.27999999998</v>
      </c>
      <c r="H38" s="175">
        <v>139248.31999999989</v>
      </c>
      <c r="I38" s="175">
        <v>159507.64999999994</v>
      </c>
      <c r="J38" s="175">
        <v>217628.21</v>
      </c>
      <c r="K38" s="175">
        <v>280094.85000000021</v>
      </c>
      <c r="L38" s="175">
        <v>221001.43999999986</v>
      </c>
      <c r="M38" s="175">
        <v>196510.09000000003</v>
      </c>
      <c r="N38" s="137"/>
      <c r="O38" s="337" t="str">
        <f t="shared" si="25"/>
        <v/>
      </c>
      <c r="Q38" s="127" t="s">
        <v>83</v>
      </c>
      <c r="R38" s="24">
        <v>8836.2159999999967</v>
      </c>
      <c r="S38" s="175">
        <v>6184.2449999999999</v>
      </c>
      <c r="T38" s="175">
        <v>6843.8590000000013</v>
      </c>
      <c r="U38" s="175">
        <v>12325.401000000003</v>
      </c>
      <c r="V38" s="175">
        <v>11790.632999999998</v>
      </c>
      <c r="W38" s="175">
        <v>8857.4580000000024</v>
      </c>
      <c r="X38" s="175">
        <v>10603.755000000001</v>
      </c>
      <c r="Y38" s="175">
        <v>13090.348000000009</v>
      </c>
      <c r="Z38" s="175">
        <v>16694.899000000001</v>
      </c>
      <c r="AA38" s="175">
        <v>17343.396999999994</v>
      </c>
      <c r="AB38" s="175">
        <v>14141.986999999999</v>
      </c>
      <c r="AC38" s="175">
        <v>12757.985000000006</v>
      </c>
      <c r="AD38" s="137"/>
      <c r="AE38" s="337" t="str">
        <f t="shared" si="26"/>
        <v/>
      </c>
      <c r="AG38" s="143">
        <f t="shared" si="23"/>
        <v>0.50547976786025839</v>
      </c>
      <c r="AH38" s="178">
        <f t="shared" si="23"/>
        <v>0.61364183688748253</v>
      </c>
      <c r="AI38" s="178">
        <f t="shared" si="23"/>
        <v>0.99143989040046498</v>
      </c>
      <c r="AJ38" s="178">
        <f t="shared" si="23"/>
        <v>0.79860824444016809</v>
      </c>
      <c r="AK38" s="178">
        <f t="shared" si="23"/>
        <v>0.61462071336796531</v>
      </c>
      <c r="AL38" s="178">
        <f t="shared" si="23"/>
        <v>0.7179397354111039</v>
      </c>
      <c r="AM38" s="178">
        <f t="shared" si="23"/>
        <v>0.76149967195295487</v>
      </c>
      <c r="AN38" s="178">
        <f t="shared" si="23"/>
        <v>0.82067211196453671</v>
      </c>
      <c r="AO38" s="178">
        <f t="shared" si="23"/>
        <v>0.76712936250314256</v>
      </c>
      <c r="AP38" s="178">
        <f t="shared" si="23"/>
        <v>0.61919728263479246</v>
      </c>
      <c r="AQ38" s="178">
        <f t="shared" si="23"/>
        <v>0.63990474451207224</v>
      </c>
      <c r="AR38" s="178">
        <f t="shared" si="23"/>
        <v>0.64922798620671351</v>
      </c>
      <c r="AS38" s="178"/>
      <c r="AT38" s="337"/>
      <c r="AV38" s="123"/>
      <c r="AW38" s="123"/>
    </row>
    <row r="39" spans="1:49" ht="20.100000000000001" customHeight="1" x14ac:dyDescent="0.25">
      <c r="A39" s="139" t="s">
        <v>84</v>
      </c>
      <c r="B39" s="24">
        <v>143517.88</v>
      </c>
      <c r="C39" s="175">
        <v>108144.17000000003</v>
      </c>
      <c r="D39" s="175">
        <v>125852.90000000002</v>
      </c>
      <c r="E39" s="175">
        <v>102029.78999999992</v>
      </c>
      <c r="F39" s="175">
        <v>191064.2</v>
      </c>
      <c r="G39" s="175">
        <v>143527.37999999992</v>
      </c>
      <c r="H39" s="175">
        <v>151132.13000000012</v>
      </c>
      <c r="I39" s="175">
        <v>135712.65999999989</v>
      </c>
      <c r="J39" s="175">
        <v>269199.01</v>
      </c>
      <c r="K39" s="175">
        <v>227951.96000000008</v>
      </c>
      <c r="L39" s="175">
        <v>225932.47000000003</v>
      </c>
      <c r="M39" s="175">
        <v>216993.07999999993</v>
      </c>
      <c r="N39" s="137"/>
      <c r="O39" s="337" t="str">
        <f t="shared" si="25"/>
        <v/>
      </c>
      <c r="Q39" s="127" t="s">
        <v>84</v>
      </c>
      <c r="R39" s="24">
        <v>8561.616</v>
      </c>
      <c r="S39" s="175">
        <v>7679.9049999999988</v>
      </c>
      <c r="T39" s="175">
        <v>10402.912</v>
      </c>
      <c r="U39" s="175">
        <v>7707.6290000000035</v>
      </c>
      <c r="V39" s="175">
        <v>12654.747000000003</v>
      </c>
      <c r="W39" s="175">
        <v>9979.3469999999979</v>
      </c>
      <c r="X39" s="175">
        <v>10712.686999999996</v>
      </c>
      <c r="Y39" s="175">
        <v>11080.005999999999</v>
      </c>
      <c r="Z39" s="175">
        <v>17646.002</v>
      </c>
      <c r="AA39" s="175">
        <v>15712.195000000003</v>
      </c>
      <c r="AB39" s="175">
        <v>14615.516000000009</v>
      </c>
      <c r="AC39" s="175">
        <v>15606.684999999999</v>
      </c>
      <c r="AD39" s="137"/>
      <c r="AE39" s="337" t="str">
        <f t="shared" si="26"/>
        <v/>
      </c>
      <c r="AG39" s="143">
        <f t="shared" si="23"/>
        <v>0.59655396247491954</v>
      </c>
      <c r="AH39" s="178">
        <f t="shared" si="23"/>
        <v>0.7101543245465749</v>
      </c>
      <c r="AI39" s="178">
        <f t="shared" ref="AI39:AS41" si="29">IF(T39="","",(T39/D39)*10)</f>
        <v>0.82659295097689434</v>
      </c>
      <c r="AJ39" s="178">
        <f t="shared" si="29"/>
        <v>0.75542927217629385</v>
      </c>
      <c r="AK39" s="178">
        <f t="shared" si="29"/>
        <v>0.66232957299169615</v>
      </c>
      <c r="AL39" s="178">
        <f t="shared" si="29"/>
        <v>0.69529221532504837</v>
      </c>
      <c r="AM39" s="178">
        <f t="shared" si="29"/>
        <v>0.70882922115899427</v>
      </c>
      <c r="AN39" s="178">
        <f t="shared" si="29"/>
        <v>0.81643127472411259</v>
      </c>
      <c r="AO39" s="178">
        <f t="shared" si="29"/>
        <v>0.6555002561116402</v>
      </c>
      <c r="AP39" s="178">
        <f t="shared" si="29"/>
        <v>0.68927659143619546</v>
      </c>
      <c r="AQ39" s="178">
        <f t="shared" si="29"/>
        <v>0.64689754420867462</v>
      </c>
      <c r="AR39" s="178">
        <f t="shared" si="29"/>
        <v>0.71922500938739631</v>
      </c>
      <c r="AS39" s="178"/>
      <c r="AT39" s="337"/>
      <c r="AV39" s="123"/>
      <c r="AW39" s="123"/>
    </row>
    <row r="40" spans="1:49" ht="20.100000000000001" customHeight="1" thickBot="1" x14ac:dyDescent="0.3">
      <c r="A40" s="139" t="s">
        <v>85</v>
      </c>
      <c r="B40" s="24">
        <v>152820.21000000002</v>
      </c>
      <c r="C40" s="175">
        <v>216465.13999999996</v>
      </c>
      <c r="D40" s="175">
        <v>85804.429999999964</v>
      </c>
      <c r="E40" s="175">
        <v>229961.75</v>
      </c>
      <c r="F40" s="175">
        <v>233293.19000000015</v>
      </c>
      <c r="G40" s="175">
        <v>149139.44999999995</v>
      </c>
      <c r="H40" s="175">
        <v>169639.46999999994</v>
      </c>
      <c r="I40" s="175">
        <v>161502.75000000003</v>
      </c>
      <c r="J40" s="175">
        <v>201567.8</v>
      </c>
      <c r="K40" s="175">
        <v>231272.66000000015</v>
      </c>
      <c r="L40" s="175">
        <v>249366.14000000007</v>
      </c>
      <c r="M40" s="175">
        <v>220757.34000000011</v>
      </c>
      <c r="N40" s="137"/>
      <c r="O40" s="337" t="str">
        <f t="shared" si="25"/>
        <v/>
      </c>
      <c r="Q40" s="128" t="s">
        <v>85</v>
      </c>
      <c r="R40" s="24">
        <v>8577.6339999999964</v>
      </c>
      <c r="S40" s="175">
        <v>10729.738000000001</v>
      </c>
      <c r="T40" s="175">
        <v>8400.3320000000022</v>
      </c>
      <c r="U40" s="175">
        <v>14080.129999999997</v>
      </c>
      <c r="V40" s="175">
        <v>13582.820000000003</v>
      </c>
      <c r="W40" s="175">
        <v>9345.7980000000007</v>
      </c>
      <c r="X40" s="175">
        <v>11478.792000000003</v>
      </c>
      <c r="Y40" s="175">
        <v>14722.865999999998</v>
      </c>
      <c r="Z40" s="175">
        <v>13500.736999999999</v>
      </c>
      <c r="AA40" s="175">
        <v>16104.085999999999</v>
      </c>
      <c r="AB40" s="175">
        <v>14131.660999999996</v>
      </c>
      <c r="AC40" s="175">
        <v>15995.401000000007</v>
      </c>
      <c r="AD40" s="137"/>
      <c r="AE40" s="337" t="str">
        <f t="shared" si="26"/>
        <v/>
      </c>
      <c r="AG40" s="143">
        <f t="shared" si="23"/>
        <v>0.56128924309160388</v>
      </c>
      <c r="AH40" s="178">
        <f t="shared" si="23"/>
        <v>0.49567972006947647</v>
      </c>
      <c r="AI40" s="178">
        <f t="shared" si="29"/>
        <v>0.9790091257525988</v>
      </c>
      <c r="AJ40" s="178">
        <f t="shared" si="29"/>
        <v>0.61228139027468687</v>
      </c>
      <c r="AK40" s="178">
        <f t="shared" si="29"/>
        <v>0.5822210241113337</v>
      </c>
      <c r="AL40" s="178">
        <f t="shared" si="29"/>
        <v>0.62664828118918259</v>
      </c>
      <c r="AM40" s="178">
        <f t="shared" si="29"/>
        <v>0.67665809142176681</v>
      </c>
      <c r="AN40" s="178">
        <f t="shared" si="29"/>
        <v>0.91161704676855315</v>
      </c>
      <c r="AO40" s="178">
        <f t="shared" si="29"/>
        <v>0.66978639445387611</v>
      </c>
      <c r="AP40" s="178">
        <f t="shared" si="29"/>
        <v>0.69632467581771174</v>
      </c>
      <c r="AQ40" s="178">
        <f t="shared" si="29"/>
        <v>0.56670328216974419</v>
      </c>
      <c r="AR40" s="178">
        <f t="shared" si="29"/>
        <v>0.72456938464650822</v>
      </c>
      <c r="AS40" s="178" t="str">
        <f t="shared" si="29"/>
        <v/>
      </c>
      <c r="AT40" s="337" t="str">
        <f t="shared" ref="AT40:AT45" si="30">IF(AS40="","",(AS40-AR40)/AR40)</f>
        <v/>
      </c>
      <c r="AV40" s="123"/>
      <c r="AW40" s="123"/>
    </row>
    <row r="41" spans="1:49" ht="20.100000000000001" customHeight="1" thickBot="1" x14ac:dyDescent="0.3">
      <c r="A41" s="41" t="str">
        <f>A19</f>
        <v>jan-fev</v>
      </c>
      <c r="B41" s="193">
        <f>SUM(B29:B30)</f>
        <v>215668.15999999997</v>
      </c>
      <c r="C41" s="194">
        <f t="shared" ref="C41:N41" si="31">SUM(C29:C30)</f>
        <v>234503.38</v>
      </c>
      <c r="D41" s="194">
        <f t="shared" si="31"/>
        <v>201937.13999999998</v>
      </c>
      <c r="E41" s="194">
        <f t="shared" si="31"/>
        <v>191015.46000000002</v>
      </c>
      <c r="F41" s="194">
        <f t="shared" si="31"/>
        <v>359780.38</v>
      </c>
      <c r="G41" s="194">
        <f t="shared" si="31"/>
        <v>354606.55999999988</v>
      </c>
      <c r="H41" s="194">
        <f t="shared" si="31"/>
        <v>288262.13</v>
      </c>
      <c r="I41" s="194">
        <f t="shared" si="31"/>
        <v>345368.85</v>
      </c>
      <c r="J41" s="194">
        <f t="shared" si="31"/>
        <v>208838.48</v>
      </c>
      <c r="K41" s="194">
        <f t="shared" si="31"/>
        <v>439857.92000000004</v>
      </c>
      <c r="L41" s="194">
        <f t="shared" si="31"/>
        <v>431274.55</v>
      </c>
      <c r="M41" s="194">
        <f t="shared" si="31"/>
        <v>466650.54000000033</v>
      </c>
      <c r="N41" s="195">
        <f t="shared" si="31"/>
        <v>458494.79999999981</v>
      </c>
      <c r="O41" s="408">
        <f t="shared" si="25"/>
        <v>-1.7477189676027179E-2</v>
      </c>
      <c r="Q41" s="127"/>
      <c r="R41" s="193">
        <f>SUM(R29:R30)</f>
        <v>9785.4160000000011</v>
      </c>
      <c r="S41" s="194">
        <f t="shared" ref="S41:AD41" si="32">SUM(S29:S30)</f>
        <v>10285.807000000001</v>
      </c>
      <c r="T41" s="194">
        <f t="shared" si="32"/>
        <v>10165.664000000001</v>
      </c>
      <c r="U41" s="194">
        <f t="shared" si="32"/>
        <v>15625.914000000001</v>
      </c>
      <c r="V41" s="194">
        <f t="shared" si="32"/>
        <v>18202.322999999997</v>
      </c>
      <c r="W41" s="194">
        <f t="shared" si="32"/>
        <v>17175.27</v>
      </c>
      <c r="X41" s="194">
        <f t="shared" si="32"/>
        <v>15777.740000000002</v>
      </c>
      <c r="Y41" s="194">
        <f t="shared" si="32"/>
        <v>18994.616000000002</v>
      </c>
      <c r="Z41" s="194">
        <f t="shared" si="32"/>
        <v>17631.010000000002</v>
      </c>
      <c r="AA41" s="194">
        <f t="shared" si="32"/>
        <v>25637.415999999997</v>
      </c>
      <c r="AB41" s="194">
        <f t="shared" si="32"/>
        <v>26634.241000000002</v>
      </c>
      <c r="AC41" s="194">
        <f t="shared" si="32"/>
        <v>24124.674000000006</v>
      </c>
      <c r="AD41" s="195">
        <f t="shared" si="32"/>
        <v>27835.893000000004</v>
      </c>
      <c r="AE41" s="408">
        <f t="shared" si="26"/>
        <v>0.15383499068215373</v>
      </c>
      <c r="AG41" s="198">
        <f t="shared" si="23"/>
        <v>0.4537255754396014</v>
      </c>
      <c r="AH41" s="199">
        <f t="shared" si="23"/>
        <v>0.43862084205353458</v>
      </c>
      <c r="AI41" s="199">
        <f t="shared" si="29"/>
        <v>0.50340734745475757</v>
      </c>
      <c r="AJ41" s="199">
        <f t="shared" si="29"/>
        <v>0.81804446613902349</v>
      </c>
      <c r="AK41" s="199">
        <f t="shared" si="29"/>
        <v>0.50592872796454313</v>
      </c>
      <c r="AL41" s="199">
        <f t="shared" si="29"/>
        <v>0.48434721568602701</v>
      </c>
      <c r="AM41" s="199">
        <f t="shared" si="29"/>
        <v>0.54734002000193371</v>
      </c>
      <c r="AN41" s="199">
        <f t="shared" si="29"/>
        <v>0.54998057873488015</v>
      </c>
      <c r="AO41" s="199">
        <f t="shared" si="29"/>
        <v>0.84424144439281501</v>
      </c>
      <c r="AP41" s="199">
        <f t="shared" si="29"/>
        <v>0.58285675519949698</v>
      </c>
      <c r="AQ41" s="199">
        <f t="shared" si="29"/>
        <v>0.61757043164267411</v>
      </c>
      <c r="AR41" s="199">
        <f t="shared" si="29"/>
        <v>0.51697516518463671</v>
      </c>
      <c r="AS41" s="199">
        <f t="shared" si="29"/>
        <v>0.60711469355813885</v>
      </c>
      <c r="AT41" s="408">
        <f t="shared" si="30"/>
        <v>0.17435949431208941</v>
      </c>
      <c r="AV41" s="123"/>
      <c r="AW41" s="123"/>
    </row>
    <row r="42" spans="1:49" ht="20.100000000000001" customHeight="1" x14ac:dyDescent="0.25">
      <c r="A42" s="139" t="s">
        <v>86</v>
      </c>
      <c r="B42" s="24">
        <f>SUM(B29:B31)</f>
        <v>383486.16999999993</v>
      </c>
      <c r="C42" s="175">
        <f>SUM(C29:C31)</f>
        <v>359736.73</v>
      </c>
      <c r="D42" s="175">
        <f>SUM(D29:D31)</f>
        <v>337710.40999999992</v>
      </c>
      <c r="E42" s="175">
        <f t="shared" ref="E42:M42" si="33">SUM(E29:E31)</f>
        <v>269354.83</v>
      </c>
      <c r="F42" s="175">
        <f t="shared" si="33"/>
        <v>518885.16000000003</v>
      </c>
      <c r="G42" s="175">
        <f t="shared" si="33"/>
        <v>534367.81999999983</v>
      </c>
      <c r="H42" s="175">
        <f t="shared" si="33"/>
        <v>446495.15</v>
      </c>
      <c r="I42" s="175">
        <f t="shared" si="33"/>
        <v>530104.43999999994</v>
      </c>
      <c r="J42" s="175">
        <f t="shared" si="33"/>
        <v>340089.82</v>
      </c>
      <c r="K42" s="175">
        <f t="shared" si="33"/>
        <v>649570.5</v>
      </c>
      <c r="L42" s="175">
        <f t="shared" si="33"/>
        <v>640253.84</v>
      </c>
      <c r="M42" s="175">
        <f t="shared" si="33"/>
        <v>794036.41000000096</v>
      </c>
      <c r="N42" s="137" t="str">
        <f>IF(N31="","",SUM(N29:N31))</f>
        <v/>
      </c>
      <c r="O42" s="408" t="str">
        <f t="shared" si="25"/>
        <v/>
      </c>
      <c r="Q42" s="126" t="s">
        <v>86</v>
      </c>
      <c r="R42" s="24">
        <f>SUM(R29:R31)</f>
        <v>17209.863000000001</v>
      </c>
      <c r="S42" s="175">
        <f>SUM(S29:S31)</f>
        <v>15796.161</v>
      </c>
      <c r="T42" s="175">
        <f>SUM(T29:T31)</f>
        <v>16995.894999999997</v>
      </c>
      <c r="U42" s="175">
        <f t="shared" ref="U42:AC42" si="34">SUM(U29:U31)</f>
        <v>22740.453000000001</v>
      </c>
      <c r="V42" s="175">
        <f t="shared" si="34"/>
        <v>26284.577999999994</v>
      </c>
      <c r="W42" s="175">
        <f t="shared" si="34"/>
        <v>26114.18</v>
      </c>
      <c r="X42" s="175">
        <f t="shared" si="34"/>
        <v>24267.392</v>
      </c>
      <c r="Y42" s="175">
        <f t="shared" si="34"/>
        <v>28921.351000000002</v>
      </c>
      <c r="Z42" s="175">
        <f t="shared" si="34"/>
        <v>27891.383000000002</v>
      </c>
      <c r="AA42" s="175">
        <f t="shared" si="34"/>
        <v>37417.438999999998</v>
      </c>
      <c r="AB42" s="175">
        <f t="shared" si="34"/>
        <v>39515.076000000001</v>
      </c>
      <c r="AC42" s="175">
        <f t="shared" si="34"/>
        <v>40887.645000000004</v>
      </c>
      <c r="AD42" s="137" t="str">
        <f>IF(AD31="","",SUM(AD29:AD31))</f>
        <v/>
      </c>
      <c r="AE42" s="408" t="str">
        <f t="shared" si="26"/>
        <v/>
      </c>
      <c r="AG42" s="142">
        <f t="shared" si="23"/>
        <v>0.44877401967325198</v>
      </c>
      <c r="AH42" s="177">
        <f t="shared" si="23"/>
        <v>0.43910336873301764</v>
      </c>
      <c r="AI42" s="177">
        <f t="shared" si="23"/>
        <v>0.50326831796508742</v>
      </c>
      <c r="AJ42" s="177">
        <f t="shared" si="23"/>
        <v>0.84425636622146327</v>
      </c>
      <c r="AK42" s="177">
        <f t="shared" si="23"/>
        <v>0.50655867668290977</v>
      </c>
      <c r="AL42" s="177">
        <f t="shared" si="23"/>
        <v>0.48869297556129054</v>
      </c>
      <c r="AM42" s="177">
        <f t="shared" si="23"/>
        <v>0.54350852411274786</v>
      </c>
      <c r="AN42" s="177">
        <f t="shared" si="23"/>
        <v>0.54557835810618771</v>
      </c>
      <c r="AO42" s="177">
        <f t="shared" si="23"/>
        <v>0.8201181382024314</v>
      </c>
      <c r="AP42" s="177">
        <f t="shared" si="23"/>
        <v>0.57603353292675696</v>
      </c>
      <c r="AQ42" s="177">
        <f t="shared" si="23"/>
        <v>0.61717827416700854</v>
      </c>
      <c r="AR42" s="177">
        <f t="shared" si="23"/>
        <v>0.51493413255444997</v>
      </c>
      <c r="AS42" s="177"/>
      <c r="AT42" s="408"/>
      <c r="AV42" s="123"/>
      <c r="AW42" s="123"/>
    </row>
    <row r="43" spans="1:49" ht="20.100000000000001" customHeight="1" x14ac:dyDescent="0.25">
      <c r="A43" s="139" t="s">
        <v>87</v>
      </c>
      <c r="B43" s="24">
        <f>SUM(B32:B34)</f>
        <v>448543.28</v>
      </c>
      <c r="C43" s="175">
        <f>SUM(C32:C34)</f>
        <v>360372.79999999993</v>
      </c>
      <c r="D43" s="175">
        <f>SUM(D32:D34)</f>
        <v>357222.51</v>
      </c>
      <c r="E43" s="175">
        <f t="shared" ref="E43:M43" si="35">SUM(E32:E34)</f>
        <v>409796.7099999999</v>
      </c>
      <c r="F43" s="175">
        <f t="shared" si="35"/>
        <v>510240.19999999995</v>
      </c>
      <c r="G43" s="175">
        <f t="shared" si="35"/>
        <v>581930.29000000015</v>
      </c>
      <c r="H43" s="175">
        <f t="shared" si="35"/>
        <v>437395.03</v>
      </c>
      <c r="I43" s="175">
        <f t="shared" si="35"/>
        <v>651460.00999999989</v>
      </c>
      <c r="J43" s="175">
        <f t="shared" si="35"/>
        <v>432659.41000000003</v>
      </c>
      <c r="K43" s="175">
        <f t="shared" si="35"/>
        <v>721335.31</v>
      </c>
      <c r="L43" s="175">
        <f t="shared" si="35"/>
        <v>641165.57999999984</v>
      </c>
      <c r="M43" s="175">
        <f t="shared" si="35"/>
        <v>764380.3</v>
      </c>
      <c r="N43" s="137" t="str">
        <f>IF(N34="","",SUM(N32:N34))</f>
        <v/>
      </c>
      <c r="O43" s="337" t="str">
        <f t="shared" si="25"/>
        <v/>
      </c>
      <c r="Q43" s="127" t="s">
        <v>87</v>
      </c>
      <c r="R43" s="24">
        <f>SUM(R32:R34)</f>
        <v>20649.732000000004</v>
      </c>
      <c r="S43" s="175">
        <f>SUM(S32:S34)</f>
        <v>16807.051000000003</v>
      </c>
      <c r="T43" s="175">
        <f>SUM(T32:T34)</f>
        <v>19988.995000000003</v>
      </c>
      <c r="U43" s="175">
        <f t="shared" ref="U43:AC43" si="36">SUM(U32:U34)</f>
        <v>32307.84499999999</v>
      </c>
      <c r="V43" s="175">
        <f t="shared" si="36"/>
        <v>26348.47</v>
      </c>
      <c r="W43" s="175">
        <f t="shared" si="36"/>
        <v>29735.684000000008</v>
      </c>
      <c r="X43" s="175">
        <f t="shared" si="36"/>
        <v>25013.658999999996</v>
      </c>
      <c r="Y43" s="175">
        <f t="shared" si="36"/>
        <v>35963.210000000006</v>
      </c>
      <c r="Z43" s="175">
        <f t="shared" si="36"/>
        <v>36186.675000000003</v>
      </c>
      <c r="AA43" s="175">
        <f t="shared" si="36"/>
        <v>38844.275000000009</v>
      </c>
      <c r="AB43" s="175">
        <f t="shared" si="36"/>
        <v>36822.900999999991</v>
      </c>
      <c r="AC43" s="175">
        <f t="shared" si="36"/>
        <v>39887.193999999989</v>
      </c>
      <c r="AD43" s="137" t="str">
        <f>IF(AD34="","",SUM(AD32:AD34))</f>
        <v/>
      </c>
      <c r="AE43" s="337" t="str">
        <f t="shared" si="26"/>
        <v/>
      </c>
      <c r="AG43" s="143">
        <f t="shared" si="23"/>
        <v>0.46037323310250017</v>
      </c>
      <c r="AH43" s="178">
        <f t="shared" si="23"/>
        <v>0.46637956582738782</v>
      </c>
      <c r="AI43" s="178">
        <f t="shared" si="23"/>
        <v>0.55956706087754671</v>
      </c>
      <c r="AJ43" s="178">
        <f t="shared" si="23"/>
        <v>0.78838712492347729</v>
      </c>
      <c r="AK43" s="178">
        <f t="shared" si="23"/>
        <v>0.51639345547450011</v>
      </c>
      <c r="AL43" s="178">
        <f t="shared" si="23"/>
        <v>0.51098360939417675</v>
      </c>
      <c r="AM43" s="178">
        <f t="shared" si="23"/>
        <v>0.57187798864564132</v>
      </c>
      <c r="AN43" s="178">
        <f t="shared" si="23"/>
        <v>0.55204017818376927</v>
      </c>
      <c r="AO43" s="178">
        <f t="shared" si="23"/>
        <v>0.83637785666097031</v>
      </c>
      <c r="AP43" s="178">
        <f t="shared" si="23"/>
        <v>0.53850510936446472</v>
      </c>
      <c r="AQ43" s="178">
        <f t="shared" si="23"/>
        <v>0.57431188055977678</v>
      </c>
      <c r="AR43" s="178">
        <f t="shared" si="23"/>
        <v>0.52182394025591694</v>
      </c>
      <c r="AS43" s="178"/>
      <c r="AT43" s="337"/>
      <c r="AV43" s="123"/>
      <c r="AW43" s="123"/>
    </row>
    <row r="44" spans="1:49" ht="20.100000000000001" customHeight="1" x14ac:dyDescent="0.25">
      <c r="A44" s="139" t="s">
        <v>88</v>
      </c>
      <c r="B44" s="24">
        <f>SUM(B35:B37)</f>
        <v>510343.31999999995</v>
      </c>
      <c r="C44" s="175">
        <f>SUM(C35:C37)</f>
        <v>488016.22999999986</v>
      </c>
      <c r="D44" s="175">
        <f>SUM(D35:D37)</f>
        <v>317431.6399999999</v>
      </c>
      <c r="E44" s="175">
        <f t="shared" ref="E44:M44" si="37">SUM(E35:E37)</f>
        <v>430814.19999999995</v>
      </c>
      <c r="F44" s="175">
        <f t="shared" si="37"/>
        <v>682291.91</v>
      </c>
      <c r="G44" s="175">
        <f t="shared" si="37"/>
        <v>625733.66999999993</v>
      </c>
      <c r="H44" s="175">
        <f t="shared" si="37"/>
        <v>458250.33999999968</v>
      </c>
      <c r="I44" s="175">
        <f t="shared" si="37"/>
        <v>516089.50999999983</v>
      </c>
      <c r="J44" s="175">
        <f t="shared" si="37"/>
        <v>514049.36</v>
      </c>
      <c r="K44" s="175">
        <f t="shared" si="37"/>
        <v>823163.40000000037</v>
      </c>
      <c r="L44" s="175">
        <f t="shared" si="37"/>
        <v>765619.61999999988</v>
      </c>
      <c r="M44" s="175">
        <f t="shared" si="37"/>
        <v>662331.33999999973</v>
      </c>
      <c r="N44" s="137" t="str">
        <f>IF(N37="","",SUM(N35:N37))</f>
        <v/>
      </c>
      <c r="O44" s="337" t="str">
        <f t="shared" si="25"/>
        <v/>
      </c>
      <c r="Q44" s="127" t="s">
        <v>88</v>
      </c>
      <c r="R44" s="24">
        <f>SUM(R35:R37)</f>
        <v>24758.867999999999</v>
      </c>
      <c r="S44" s="175">
        <f>SUM(S35:S37)</f>
        <v>23547.119999999995</v>
      </c>
      <c r="T44" s="175">
        <f>SUM(T35:T37)</f>
        <v>22716.569999999996</v>
      </c>
      <c r="U44" s="175">
        <f t="shared" ref="U44:AC44" si="38">SUM(U35:U37)</f>
        <v>32207.47700000001</v>
      </c>
      <c r="V44" s="175">
        <f t="shared" si="38"/>
        <v>33482.723000000005</v>
      </c>
      <c r="W44" s="175">
        <f t="shared" si="38"/>
        <v>31539.239999999998</v>
      </c>
      <c r="X44" s="175">
        <f t="shared" si="38"/>
        <v>26992.701000000008</v>
      </c>
      <c r="Y44" s="175">
        <f t="shared" si="38"/>
        <v>32400.945000000014</v>
      </c>
      <c r="Z44" s="175">
        <f t="shared" si="38"/>
        <v>41484.690999999999</v>
      </c>
      <c r="AA44" s="175">
        <f t="shared" si="38"/>
        <v>42323.071000000004</v>
      </c>
      <c r="AB44" s="175">
        <f t="shared" si="38"/>
        <v>45119.482000000004</v>
      </c>
      <c r="AC44" s="175">
        <f t="shared" si="38"/>
        <v>39728.486000000004</v>
      </c>
      <c r="AD44" s="137" t="str">
        <f>IF(AD37="","",SUM(AD35:AD37))</f>
        <v/>
      </c>
      <c r="AE44" s="337" t="str">
        <f t="shared" si="26"/>
        <v/>
      </c>
      <c r="AG44" s="143">
        <f t="shared" si="23"/>
        <v>0.48514141421504259</v>
      </c>
      <c r="AH44" s="178">
        <f t="shared" si="23"/>
        <v>0.48250690351015585</v>
      </c>
      <c r="AI44" s="178">
        <f t="shared" si="23"/>
        <v>0.71563660131674345</v>
      </c>
      <c r="AJ44" s="178">
        <f t="shared" si="23"/>
        <v>0.74759552958096576</v>
      </c>
      <c r="AK44" s="178">
        <f t="shared" si="23"/>
        <v>0.49073897124179594</v>
      </c>
      <c r="AL44" s="178">
        <f t="shared" si="23"/>
        <v>0.50403616605767754</v>
      </c>
      <c r="AM44" s="178">
        <f t="shared" si="23"/>
        <v>0.58903831909868365</v>
      </c>
      <c r="AN44" s="178">
        <f t="shared" si="23"/>
        <v>0.62781638402222173</v>
      </c>
      <c r="AO44" s="178">
        <f t="shared" si="23"/>
        <v>0.80701765682579585</v>
      </c>
      <c r="AP44" s="178">
        <f t="shared" si="23"/>
        <v>0.5141515159687613</v>
      </c>
      <c r="AQ44" s="178">
        <f t="shared" si="23"/>
        <v>0.58931982437963137</v>
      </c>
      <c r="AR44" s="178">
        <f t="shared" si="23"/>
        <v>0.59982796525980508</v>
      </c>
      <c r="AS44" s="178"/>
      <c r="AT44" s="337"/>
      <c r="AV44" s="123"/>
      <c r="AW44" s="123"/>
    </row>
    <row r="45" spans="1:49" ht="20.100000000000001" customHeight="1" thickBot="1" x14ac:dyDescent="0.3">
      <c r="A45" s="140" t="s">
        <v>89</v>
      </c>
      <c r="B45" s="26">
        <f>SUM(B38:B40)</f>
        <v>471146.59</v>
      </c>
      <c r="C45" s="176">
        <f>SUM(C38:C40)</f>
        <v>425388.7</v>
      </c>
      <c r="D45" s="176">
        <f>IF(D40="","",SUM(D38:D40))</f>
        <v>280686.82</v>
      </c>
      <c r="E45" s="176">
        <f t="shared" ref="E45:N45" si="39">IF(E40="","",SUM(E38:E40))</f>
        <v>486327.5499999997</v>
      </c>
      <c r="F45" s="176">
        <f t="shared" si="39"/>
        <v>616193.31000000029</v>
      </c>
      <c r="G45" s="176">
        <f t="shared" si="39"/>
        <v>416040.10999999987</v>
      </c>
      <c r="H45" s="176">
        <f t="shared" si="39"/>
        <v>460019.91999999993</v>
      </c>
      <c r="I45" s="176">
        <f t="shared" si="39"/>
        <v>456723.05999999982</v>
      </c>
      <c r="J45" s="176">
        <f t="shared" si="39"/>
        <v>688395.02</v>
      </c>
      <c r="K45" s="176">
        <f t="shared" si="39"/>
        <v>739319.47000000044</v>
      </c>
      <c r="L45" s="176">
        <f t="shared" si="39"/>
        <v>696300.05</v>
      </c>
      <c r="M45" s="176">
        <f t="shared" si="39"/>
        <v>634260.51</v>
      </c>
      <c r="N45" s="141" t="str">
        <f t="shared" si="39"/>
        <v/>
      </c>
      <c r="O45" s="349" t="str">
        <f t="shared" si="25"/>
        <v/>
      </c>
      <c r="Q45" s="128" t="s">
        <v>89</v>
      </c>
      <c r="R45" s="26">
        <f>SUM(R38:R40)</f>
        <v>25975.465999999993</v>
      </c>
      <c r="S45" s="176">
        <f>SUM(S38:S40)</f>
        <v>24593.887999999999</v>
      </c>
      <c r="T45" s="176">
        <f>IF(T40="","",SUM(T38:T40))</f>
        <v>25647.103000000003</v>
      </c>
      <c r="U45" s="176">
        <f t="shared" ref="U45:AD45" si="40">IF(U40="","",SUM(U38:U40))</f>
        <v>34113.160000000003</v>
      </c>
      <c r="V45" s="176">
        <f t="shared" si="40"/>
        <v>38028.200000000004</v>
      </c>
      <c r="W45" s="176">
        <f t="shared" si="40"/>
        <v>28182.603000000003</v>
      </c>
      <c r="X45" s="176">
        <f t="shared" si="40"/>
        <v>32795.233999999997</v>
      </c>
      <c r="Y45" s="176">
        <f t="shared" si="40"/>
        <v>38893.22</v>
      </c>
      <c r="Z45" s="176">
        <f t="shared" si="40"/>
        <v>47841.637999999999</v>
      </c>
      <c r="AA45" s="176">
        <f t="shared" si="40"/>
        <v>49159.678</v>
      </c>
      <c r="AB45" s="176">
        <f t="shared" si="40"/>
        <v>42889.164000000004</v>
      </c>
      <c r="AC45" s="176">
        <f t="shared" si="40"/>
        <v>44360.071000000011</v>
      </c>
      <c r="AD45" s="141" t="str">
        <f t="shared" si="40"/>
        <v/>
      </c>
      <c r="AE45" s="349" t="str">
        <f t="shared" si="26"/>
        <v/>
      </c>
      <c r="AG45" s="144">
        <f t="shared" ref="AG45:AH45" si="41">(R45/B45)*10</f>
        <v>0.5513245039086454</v>
      </c>
      <c r="AH45" s="179">
        <f t="shared" si="41"/>
        <v>0.5781509475921669</v>
      </c>
      <c r="AI45" s="179">
        <f t="shared" ref="AI45:AS45" si="42">IF(T40="","",(T45/D45)*10)</f>
        <v>0.91372665805968378</v>
      </c>
      <c r="AJ45" s="179">
        <f t="shared" si="42"/>
        <v>0.70144411929778661</v>
      </c>
      <c r="AK45" s="179">
        <f t="shared" si="42"/>
        <v>0.61714723907015456</v>
      </c>
      <c r="AL45" s="179">
        <f t="shared" si="42"/>
        <v>0.67740110442716717</v>
      </c>
      <c r="AM45" s="179">
        <f t="shared" si="42"/>
        <v>0.7129089975060211</v>
      </c>
      <c r="AN45" s="179">
        <f t="shared" si="42"/>
        <v>0.85157119064669118</v>
      </c>
      <c r="AO45" s="179">
        <f t="shared" si="42"/>
        <v>0.69497362139545982</v>
      </c>
      <c r="AP45" s="179">
        <f t="shared" si="42"/>
        <v>0.66493146731277042</v>
      </c>
      <c r="AQ45" s="179">
        <f t="shared" si="42"/>
        <v>0.61595807726855689</v>
      </c>
      <c r="AR45" s="179">
        <f t="shared" si="42"/>
        <v>0.69939828036905549</v>
      </c>
      <c r="AS45" s="179" t="str">
        <f t="shared" si="42"/>
        <v/>
      </c>
      <c r="AT45" s="349" t="str">
        <f t="shared" si="30"/>
        <v/>
      </c>
      <c r="AV45" s="123"/>
      <c r="AW45" s="123"/>
    </row>
    <row r="46" spans="1:49" x14ac:dyDescent="0.25"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V46" s="123"/>
      <c r="AW46" s="123"/>
    </row>
    <row r="47" spans="1:49" ht="15.75" thickBot="1" x14ac:dyDescent="0.3">
      <c r="O47" s="243" t="s">
        <v>1</v>
      </c>
      <c r="AE47" s="402">
        <v>1000</v>
      </c>
      <c r="AT47" s="402" t="s">
        <v>48</v>
      </c>
      <c r="AV47" s="123"/>
      <c r="AW47" s="123"/>
    </row>
    <row r="48" spans="1:49" ht="20.100000000000001" customHeight="1" x14ac:dyDescent="0.25">
      <c r="A48" s="434" t="s">
        <v>15</v>
      </c>
      <c r="B48" s="436" t="s">
        <v>72</v>
      </c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1"/>
      <c r="O48" s="439" t="str">
        <f>O26</f>
        <v>D       2022/2021</v>
      </c>
      <c r="Q48" s="437" t="s">
        <v>3</v>
      </c>
      <c r="R48" s="429" t="s">
        <v>72</v>
      </c>
      <c r="S48" s="430"/>
      <c r="T48" s="430"/>
      <c r="U48" s="430"/>
      <c r="V48" s="430"/>
      <c r="W48" s="430"/>
      <c r="X48" s="430"/>
      <c r="Y48" s="430"/>
      <c r="Z48" s="430"/>
      <c r="AA48" s="430"/>
      <c r="AB48" s="430"/>
      <c r="AC48" s="430"/>
      <c r="AD48" s="431"/>
      <c r="AE48" s="441" t="str">
        <f>O48</f>
        <v>D       2022/2021</v>
      </c>
      <c r="AG48" s="429" t="s">
        <v>72</v>
      </c>
      <c r="AH48" s="430"/>
      <c r="AI48" s="430"/>
      <c r="AJ48" s="430"/>
      <c r="AK48" s="430"/>
      <c r="AL48" s="430"/>
      <c r="AM48" s="430"/>
      <c r="AN48" s="430"/>
      <c r="AO48" s="430"/>
      <c r="AP48" s="430"/>
      <c r="AQ48" s="430"/>
      <c r="AR48" s="430"/>
      <c r="AS48" s="431"/>
      <c r="AT48" s="439" t="str">
        <f>AE48</f>
        <v>D       2022/2021</v>
      </c>
      <c r="AV48" s="123"/>
      <c r="AW48" s="123"/>
    </row>
    <row r="49" spans="1:49" ht="20.100000000000001" customHeight="1" thickBot="1" x14ac:dyDescent="0.3">
      <c r="A49" s="435"/>
      <c r="B49" s="117">
        <v>2010</v>
      </c>
      <c r="C49" s="153">
        <v>2011</v>
      </c>
      <c r="D49" s="153">
        <v>2012</v>
      </c>
      <c r="E49" s="153">
        <v>2013</v>
      </c>
      <c r="F49" s="153">
        <v>2014</v>
      </c>
      <c r="G49" s="153">
        <v>2015</v>
      </c>
      <c r="H49" s="153">
        <v>2016</v>
      </c>
      <c r="I49" s="153">
        <v>2017</v>
      </c>
      <c r="J49" s="153">
        <v>2018</v>
      </c>
      <c r="K49" s="153">
        <v>2019</v>
      </c>
      <c r="L49" s="153">
        <v>2020</v>
      </c>
      <c r="M49" s="153">
        <v>2021</v>
      </c>
      <c r="N49" s="151">
        <v>2022</v>
      </c>
      <c r="O49" s="440"/>
      <c r="Q49" s="438"/>
      <c r="R49" s="30">
        <v>2010</v>
      </c>
      <c r="S49" s="153">
        <v>2011</v>
      </c>
      <c r="T49" s="153">
        <v>2012</v>
      </c>
      <c r="U49" s="153">
        <v>2013</v>
      </c>
      <c r="V49" s="153">
        <v>2014</v>
      </c>
      <c r="W49" s="153">
        <v>2015</v>
      </c>
      <c r="X49" s="153">
        <v>2016</v>
      </c>
      <c r="Y49" s="153">
        <v>2017</v>
      </c>
      <c r="Z49" s="153">
        <v>2018</v>
      </c>
      <c r="AA49" s="153">
        <v>2019</v>
      </c>
      <c r="AB49" s="153">
        <v>2020</v>
      </c>
      <c r="AC49" s="153">
        <v>2021</v>
      </c>
      <c r="AD49" s="151">
        <v>2022</v>
      </c>
      <c r="AE49" s="442"/>
      <c r="AG49" s="30">
        <v>2010</v>
      </c>
      <c r="AH49" s="153">
        <v>2011</v>
      </c>
      <c r="AI49" s="153">
        <v>2012</v>
      </c>
      <c r="AJ49" s="153">
        <v>2013</v>
      </c>
      <c r="AK49" s="153">
        <v>2014</v>
      </c>
      <c r="AL49" s="153">
        <v>2015</v>
      </c>
      <c r="AM49" s="153">
        <v>2016</v>
      </c>
      <c r="AN49" s="153">
        <v>2017</v>
      </c>
      <c r="AO49" s="330">
        <v>2018</v>
      </c>
      <c r="AP49" s="153">
        <v>2019</v>
      </c>
      <c r="AQ49" s="204">
        <v>2020</v>
      </c>
      <c r="AR49" s="153">
        <v>2021</v>
      </c>
      <c r="AS49" s="331">
        <v>2022</v>
      </c>
      <c r="AT49" s="440"/>
      <c r="AV49" s="123"/>
      <c r="AW49" s="123"/>
    </row>
    <row r="50" spans="1:49" ht="3" customHeight="1" thickBot="1" x14ac:dyDescent="0.3">
      <c r="A50" s="404" t="s">
        <v>91</v>
      </c>
      <c r="B50" s="406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7"/>
      <c r="Q50" s="404"/>
      <c r="R50" s="406">
        <v>2010</v>
      </c>
      <c r="S50" s="406">
        <v>2011</v>
      </c>
      <c r="T50" s="406">
        <v>2012</v>
      </c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7"/>
      <c r="AG50" s="403"/>
      <c r="AH50" s="403"/>
      <c r="AI50" s="403"/>
      <c r="AJ50" s="403"/>
      <c r="AK50" s="403"/>
      <c r="AL50" s="403"/>
      <c r="AM50" s="403"/>
      <c r="AN50" s="403"/>
      <c r="AO50" s="403"/>
      <c r="AP50" s="403"/>
      <c r="AQ50" s="403"/>
      <c r="AR50" s="403"/>
      <c r="AS50" s="403"/>
      <c r="AT50" s="405"/>
      <c r="AV50" s="123"/>
      <c r="AW50" s="123"/>
    </row>
    <row r="51" spans="1:49" ht="20.100000000000001" customHeight="1" x14ac:dyDescent="0.25">
      <c r="A51" s="138" t="s">
        <v>74</v>
      </c>
      <c r="B51" s="45">
        <v>95.28</v>
      </c>
      <c r="C51" s="174">
        <v>512.16999999999996</v>
      </c>
      <c r="D51" s="174">
        <v>329.39</v>
      </c>
      <c r="E51" s="174">
        <v>1097.1199999999999</v>
      </c>
      <c r="F51" s="174">
        <v>359.98</v>
      </c>
      <c r="G51" s="174">
        <v>186.74000000000004</v>
      </c>
      <c r="H51" s="174">
        <v>103.10999999999999</v>
      </c>
      <c r="I51" s="174">
        <v>197.02</v>
      </c>
      <c r="J51" s="174">
        <v>149.85</v>
      </c>
      <c r="K51" s="174">
        <v>70.15000000000002</v>
      </c>
      <c r="L51" s="174">
        <v>335.65</v>
      </c>
      <c r="M51" s="174">
        <v>46.04</v>
      </c>
      <c r="N51" s="130">
        <v>160.4800000000001</v>
      </c>
      <c r="O51" s="408">
        <f>IF(N51="","",(N51-M51)/M51)</f>
        <v>2.4856646394439643</v>
      </c>
      <c r="Q51" s="127" t="s">
        <v>74</v>
      </c>
      <c r="R51" s="45">
        <v>29.815000000000005</v>
      </c>
      <c r="S51" s="174">
        <v>149.20400000000001</v>
      </c>
      <c r="T51" s="174">
        <v>122.17799999999998</v>
      </c>
      <c r="U51" s="174">
        <v>109.56100000000001</v>
      </c>
      <c r="V51" s="174">
        <v>97.120999999999995</v>
      </c>
      <c r="W51" s="174">
        <v>99.907999999999987</v>
      </c>
      <c r="X51" s="174">
        <v>68.53</v>
      </c>
      <c r="Y51" s="174">
        <v>118.282</v>
      </c>
      <c r="Z51" s="174">
        <v>104.797</v>
      </c>
      <c r="AA51" s="174">
        <v>234.49399999999994</v>
      </c>
      <c r="AB51" s="174">
        <v>210.21299999999997</v>
      </c>
      <c r="AC51" s="174">
        <v>40.800000000000004</v>
      </c>
      <c r="AD51" s="130">
        <v>115.21899999999997</v>
      </c>
      <c r="AE51" s="408">
        <f>IF(AD51="","",(AD51-AC51)/AC51)</f>
        <v>1.8239950980392143</v>
      </c>
      <c r="AG51" s="142">
        <f t="shared" ref="AG51:AR66" si="43">(R51/B51)*10</f>
        <v>3.1291981528127626</v>
      </c>
      <c r="AH51" s="177">
        <f t="shared" si="43"/>
        <v>2.9131733604076775</v>
      </c>
      <c r="AI51" s="177">
        <f t="shared" si="43"/>
        <v>3.7092200734691394</v>
      </c>
      <c r="AJ51" s="177">
        <f t="shared" si="43"/>
        <v>0.99862366924310941</v>
      </c>
      <c r="AK51" s="177">
        <f t="shared" si="43"/>
        <v>2.6979554419689982</v>
      </c>
      <c r="AL51" s="177">
        <f t="shared" si="43"/>
        <v>5.3501124558209252</v>
      </c>
      <c r="AM51" s="177">
        <f t="shared" si="43"/>
        <v>6.6463000678886637</v>
      </c>
      <c r="AN51" s="177">
        <f t="shared" si="43"/>
        <v>6.0035529387879389</v>
      </c>
      <c r="AO51" s="177">
        <f t="shared" si="43"/>
        <v>6.99346012679346</v>
      </c>
      <c r="AP51" s="177">
        <f>(AA51/K51)*10</f>
        <v>33.427512473271541</v>
      </c>
      <c r="AQ51" s="177">
        <f>(AB51/L51)*10</f>
        <v>6.2628631014449567</v>
      </c>
      <c r="AR51" s="177">
        <f>(AC51/M51)*10</f>
        <v>8.8618592528236331</v>
      </c>
      <c r="AS51" s="177">
        <f>(AD51/N51)*10</f>
        <v>7.1796485543369828</v>
      </c>
      <c r="AT51" s="408">
        <f>IF(AS51="","",(AS51-AR51)/AR51)</f>
        <v>-0.18982593274099355</v>
      </c>
      <c r="AV51" s="123"/>
      <c r="AW51" s="123"/>
    </row>
    <row r="52" spans="1:49" ht="20.100000000000001" customHeight="1" x14ac:dyDescent="0.25">
      <c r="A52" s="139" t="s">
        <v>75</v>
      </c>
      <c r="B52" s="24">
        <v>321.11</v>
      </c>
      <c r="C52" s="175">
        <v>100.60000000000001</v>
      </c>
      <c r="D52" s="175">
        <v>100.41000000000001</v>
      </c>
      <c r="E52" s="175">
        <v>382.40000000000003</v>
      </c>
      <c r="F52" s="175">
        <v>109.25</v>
      </c>
      <c r="G52" s="175">
        <v>49.88</v>
      </c>
      <c r="H52" s="175">
        <v>109.05999999999999</v>
      </c>
      <c r="I52" s="175">
        <v>459.19</v>
      </c>
      <c r="J52" s="175">
        <v>210.03</v>
      </c>
      <c r="K52" s="175">
        <v>217.20000000000002</v>
      </c>
      <c r="L52" s="175">
        <v>194.14</v>
      </c>
      <c r="M52" s="175">
        <v>91.550000000000026</v>
      </c>
      <c r="N52" s="137">
        <v>358.6399999999997</v>
      </c>
      <c r="O52" s="337">
        <f t="shared" ref="O52:O67" si="44">IF(N52="","",(N52-M52)/M52)</f>
        <v>2.917422173675583</v>
      </c>
      <c r="Q52" s="127" t="s">
        <v>75</v>
      </c>
      <c r="R52" s="24">
        <v>106.98100000000001</v>
      </c>
      <c r="S52" s="175">
        <v>32.087000000000003</v>
      </c>
      <c r="T52" s="175">
        <v>68.099000000000004</v>
      </c>
      <c r="U52" s="175">
        <v>95.572999999999993</v>
      </c>
      <c r="V52" s="175">
        <v>79.214999999999989</v>
      </c>
      <c r="W52" s="175">
        <v>14.875999999999999</v>
      </c>
      <c r="X52" s="175">
        <v>102.047</v>
      </c>
      <c r="Y52" s="175">
        <v>223.39400000000003</v>
      </c>
      <c r="Z52" s="175">
        <v>153.98099999999999</v>
      </c>
      <c r="AA52" s="175">
        <v>117.78500000000003</v>
      </c>
      <c r="AB52" s="175">
        <v>729.51499999999999</v>
      </c>
      <c r="AC52" s="175">
        <v>150.98500000000001</v>
      </c>
      <c r="AD52" s="137">
        <v>405.70400000000006</v>
      </c>
      <c r="AE52" s="337">
        <f t="shared" ref="AE52:AE63" si="45">IF(AD52="","",(AD52-AC52)/AC52)</f>
        <v>1.6870483822896316</v>
      </c>
      <c r="AG52" s="143">
        <f t="shared" si="43"/>
        <v>3.3315997633209804</v>
      </c>
      <c r="AH52" s="178">
        <f t="shared" si="43"/>
        <v>3.1895626242544735</v>
      </c>
      <c r="AI52" s="178">
        <f t="shared" si="43"/>
        <v>6.7820934169903389</v>
      </c>
      <c r="AJ52" s="178">
        <f t="shared" si="43"/>
        <v>2.4992939330543926</v>
      </c>
      <c r="AK52" s="178">
        <f t="shared" si="43"/>
        <v>7.2508009153318067</v>
      </c>
      <c r="AL52" s="178">
        <f t="shared" si="43"/>
        <v>2.9823576583801121</v>
      </c>
      <c r="AM52" s="178">
        <f t="shared" si="43"/>
        <v>9.3569594718503577</v>
      </c>
      <c r="AN52" s="178">
        <f t="shared" si="43"/>
        <v>4.8649578605805885</v>
      </c>
      <c r="AO52" s="178">
        <f t="shared" si="43"/>
        <v>7.3313812312526778</v>
      </c>
      <c r="AP52" s="178">
        <f t="shared" si="43"/>
        <v>5.4228821362799273</v>
      </c>
      <c r="AQ52" s="178">
        <f t="shared" si="43"/>
        <v>37.576748738024108</v>
      </c>
      <c r="AR52" s="178">
        <f t="shared" si="43"/>
        <v>16.492080830147458</v>
      </c>
      <c r="AS52" s="178">
        <f>(AD52/N52)*10</f>
        <v>11.312290876645115</v>
      </c>
      <c r="AT52" s="337">
        <f>IF(AS52="","",(AS52-AR52)/AR52)</f>
        <v>-0.31407740520127136</v>
      </c>
      <c r="AV52" s="123"/>
      <c r="AW52" s="123"/>
    </row>
    <row r="53" spans="1:49" ht="20.100000000000001" customHeight="1" x14ac:dyDescent="0.25">
      <c r="A53" s="139" t="s">
        <v>76</v>
      </c>
      <c r="B53" s="24">
        <v>94.44</v>
      </c>
      <c r="C53" s="175">
        <v>412.02000000000004</v>
      </c>
      <c r="D53" s="175">
        <v>20.839999999999996</v>
      </c>
      <c r="E53" s="175">
        <v>99.119999999999976</v>
      </c>
      <c r="F53" s="175">
        <v>153.96</v>
      </c>
      <c r="G53" s="175">
        <v>19.999999999999996</v>
      </c>
      <c r="H53" s="175">
        <v>65.94</v>
      </c>
      <c r="I53" s="175">
        <v>25.840000000000003</v>
      </c>
      <c r="J53" s="175">
        <v>3.52</v>
      </c>
      <c r="K53" s="175">
        <v>37.489999999999995</v>
      </c>
      <c r="L53" s="175">
        <v>136.80000000000004</v>
      </c>
      <c r="M53" s="175">
        <v>285.74999999999989</v>
      </c>
      <c r="N53" s="137"/>
      <c r="O53" s="337" t="str">
        <f t="shared" si="44"/>
        <v/>
      </c>
      <c r="Q53" s="127" t="s">
        <v>76</v>
      </c>
      <c r="R53" s="24">
        <v>39.945</v>
      </c>
      <c r="S53" s="175">
        <v>210.15600000000001</v>
      </c>
      <c r="T53" s="175">
        <v>21.706999999999997</v>
      </c>
      <c r="U53" s="175">
        <v>27.781999999999996</v>
      </c>
      <c r="V53" s="175">
        <v>90.24</v>
      </c>
      <c r="W53" s="175">
        <v>14.796000000000001</v>
      </c>
      <c r="X53" s="175">
        <v>59.37299999999999</v>
      </c>
      <c r="Y53" s="175">
        <v>51.395000000000003</v>
      </c>
      <c r="Z53" s="175">
        <v>48.673000000000002</v>
      </c>
      <c r="AA53" s="175">
        <v>73.152999999999977</v>
      </c>
      <c r="AB53" s="175">
        <v>92.289999999999978</v>
      </c>
      <c r="AC53" s="175">
        <v>189.25800000000004</v>
      </c>
      <c r="AD53" s="137"/>
      <c r="AE53" s="337" t="str">
        <f t="shared" si="45"/>
        <v/>
      </c>
      <c r="AG53" s="143">
        <f t="shared" si="43"/>
        <v>4.2296696315120714</v>
      </c>
      <c r="AH53" s="178">
        <f t="shared" si="43"/>
        <v>5.1006261831949908</v>
      </c>
      <c r="AI53" s="178">
        <f t="shared" si="43"/>
        <v>10.416026871401151</v>
      </c>
      <c r="AJ53" s="178">
        <f t="shared" si="43"/>
        <v>2.8028652138821637</v>
      </c>
      <c r="AK53" s="178">
        <f t="shared" si="43"/>
        <v>5.8612626656274349</v>
      </c>
      <c r="AL53" s="178">
        <f t="shared" si="43"/>
        <v>7.3980000000000024</v>
      </c>
      <c r="AM53" s="178">
        <f t="shared" si="43"/>
        <v>9.0040946314831647</v>
      </c>
      <c r="AN53" s="178">
        <f t="shared" si="43"/>
        <v>19.889705882352938</v>
      </c>
      <c r="AO53" s="178">
        <f t="shared" si="43"/>
        <v>138.27556818181819</v>
      </c>
      <c r="AP53" s="178">
        <f t="shared" si="43"/>
        <v>19.512670045345423</v>
      </c>
      <c r="AQ53" s="178">
        <f t="shared" si="43"/>
        <v>6.7463450292397624</v>
      </c>
      <c r="AR53" s="178">
        <f t="shared" si="43"/>
        <v>6.6232020997375365</v>
      </c>
      <c r="AS53" s="178"/>
      <c r="AT53" s="337"/>
      <c r="AV53" s="123"/>
      <c r="AW53" s="123"/>
    </row>
    <row r="54" spans="1:49" ht="20.100000000000001" customHeight="1" x14ac:dyDescent="0.25">
      <c r="A54" s="139" t="s">
        <v>77</v>
      </c>
      <c r="B54" s="24">
        <v>449.70000000000005</v>
      </c>
      <c r="C54" s="175">
        <v>201.03000000000003</v>
      </c>
      <c r="D54" s="175">
        <v>32.190000000000005</v>
      </c>
      <c r="E54" s="175">
        <v>433.89999999999986</v>
      </c>
      <c r="F54" s="175">
        <v>116.07000000000001</v>
      </c>
      <c r="G54" s="175">
        <v>102.54</v>
      </c>
      <c r="H54" s="175">
        <v>105.56000000000002</v>
      </c>
      <c r="I54" s="175">
        <v>10.379999999999999</v>
      </c>
      <c r="J54" s="175">
        <v>20.22</v>
      </c>
      <c r="K54" s="175">
        <v>269.05999999999989</v>
      </c>
      <c r="L54" s="175">
        <v>11.549999999999999</v>
      </c>
      <c r="M54" s="175">
        <v>229.1400000000001</v>
      </c>
      <c r="N54" s="137"/>
      <c r="O54" s="337" t="str">
        <f t="shared" si="44"/>
        <v/>
      </c>
      <c r="Q54" s="127" t="s">
        <v>77</v>
      </c>
      <c r="R54" s="24">
        <v>85.614000000000019</v>
      </c>
      <c r="S54" s="175">
        <v>92.996999999999986</v>
      </c>
      <c r="T54" s="175">
        <v>30.552</v>
      </c>
      <c r="U54" s="175">
        <v>154.78400000000005</v>
      </c>
      <c r="V54" s="175">
        <v>82.786999999999978</v>
      </c>
      <c r="W54" s="175">
        <v>74.756</v>
      </c>
      <c r="X54" s="175">
        <v>80.057000000000002</v>
      </c>
      <c r="Y54" s="175">
        <v>55.018000000000008</v>
      </c>
      <c r="Z54" s="175">
        <v>24.623000000000001</v>
      </c>
      <c r="AA54" s="175">
        <v>122.39999999999998</v>
      </c>
      <c r="AB54" s="175">
        <v>30.440999999999995</v>
      </c>
      <c r="AC54" s="175">
        <v>199.78800000000004</v>
      </c>
      <c r="AD54" s="137"/>
      <c r="AE54" s="337" t="str">
        <f t="shared" si="45"/>
        <v/>
      </c>
      <c r="AG54" s="143">
        <f t="shared" si="43"/>
        <v>1.9038025350233492</v>
      </c>
      <c r="AH54" s="178">
        <f t="shared" si="43"/>
        <v>4.6260259662736889</v>
      </c>
      <c r="AI54" s="178">
        <f t="shared" si="43"/>
        <v>9.4911463187325236</v>
      </c>
      <c r="AJ54" s="178">
        <f t="shared" si="43"/>
        <v>3.5672735653376373</v>
      </c>
      <c r="AK54" s="178">
        <f t="shared" si="43"/>
        <v>7.1325062462307205</v>
      </c>
      <c r="AL54" s="178">
        <f t="shared" si="43"/>
        <v>7.2904232494636236</v>
      </c>
      <c r="AM54" s="178">
        <f t="shared" si="43"/>
        <v>7.5840280409245917</v>
      </c>
      <c r="AN54" s="178">
        <f t="shared" si="43"/>
        <v>53.003853564547221</v>
      </c>
      <c r="AO54" s="178">
        <f t="shared" si="43"/>
        <v>12.177546983184966</v>
      </c>
      <c r="AP54" s="178">
        <f t="shared" si="43"/>
        <v>4.5491711885824735</v>
      </c>
      <c r="AQ54" s="178">
        <f t="shared" si="43"/>
        <v>26.355844155844153</v>
      </c>
      <c r="AR54" s="178">
        <f t="shared" si="43"/>
        <v>8.7190363969625544</v>
      </c>
      <c r="AS54" s="178"/>
      <c r="AT54" s="337"/>
      <c r="AV54" s="123"/>
      <c r="AW54" s="123"/>
    </row>
    <row r="55" spans="1:49" ht="20.100000000000001" customHeight="1" x14ac:dyDescent="0.25">
      <c r="A55" s="139" t="s">
        <v>78</v>
      </c>
      <c r="B55" s="24">
        <v>115.13000000000001</v>
      </c>
      <c r="C55" s="175">
        <v>87.89</v>
      </c>
      <c r="D55" s="175">
        <v>385.15999999999991</v>
      </c>
      <c r="E55" s="175">
        <v>4.24</v>
      </c>
      <c r="F55" s="175">
        <v>1094.3</v>
      </c>
      <c r="G55" s="175">
        <v>355.73999999999995</v>
      </c>
      <c r="H55" s="175">
        <v>257.62</v>
      </c>
      <c r="I55" s="175">
        <v>23.620000000000005</v>
      </c>
      <c r="J55" s="175">
        <v>291.12</v>
      </c>
      <c r="K55" s="175">
        <v>420.21999999999991</v>
      </c>
      <c r="L55" s="175">
        <v>106.44999999999997</v>
      </c>
      <c r="M55" s="175">
        <v>276.9199999999999</v>
      </c>
      <c r="N55" s="137"/>
      <c r="O55" s="337" t="str">
        <f t="shared" si="44"/>
        <v/>
      </c>
      <c r="Q55" s="127" t="s">
        <v>78</v>
      </c>
      <c r="R55" s="24">
        <v>36.316000000000003</v>
      </c>
      <c r="S55" s="175">
        <v>16.928000000000001</v>
      </c>
      <c r="T55" s="175">
        <v>146.25000000000003</v>
      </c>
      <c r="U55" s="175">
        <v>10.174000000000001</v>
      </c>
      <c r="V55" s="175">
        <v>189.64499999999995</v>
      </c>
      <c r="W55" s="175">
        <v>141.92499999999998</v>
      </c>
      <c r="X55" s="175">
        <v>147.154</v>
      </c>
      <c r="Y55" s="175">
        <v>82.36399999999999</v>
      </c>
      <c r="Z55" s="175">
        <v>196.86600000000001</v>
      </c>
      <c r="AA55" s="175">
        <v>168.61099999999996</v>
      </c>
      <c r="AB55" s="175">
        <v>50.588999999999999</v>
      </c>
      <c r="AC55" s="175">
        <v>769.01500000000044</v>
      </c>
      <c r="AD55" s="137"/>
      <c r="AE55" s="337" t="str">
        <f t="shared" si="45"/>
        <v/>
      </c>
      <c r="AG55" s="143">
        <f t="shared" si="43"/>
        <v>3.1543472596195605</v>
      </c>
      <c r="AH55" s="178">
        <f t="shared" si="43"/>
        <v>1.9260439185345319</v>
      </c>
      <c r="AI55" s="178">
        <f t="shared" si="43"/>
        <v>3.7971232734448042</v>
      </c>
      <c r="AJ55" s="178">
        <f t="shared" si="43"/>
        <v>23.995283018867926</v>
      </c>
      <c r="AK55" s="178">
        <f t="shared" si="43"/>
        <v>1.7330256785159459</v>
      </c>
      <c r="AL55" s="178">
        <f t="shared" si="43"/>
        <v>3.9895710350255804</v>
      </c>
      <c r="AM55" s="178">
        <f t="shared" si="43"/>
        <v>5.7120565173511375</v>
      </c>
      <c r="AN55" s="178">
        <f t="shared" si="43"/>
        <v>34.870448772226915</v>
      </c>
      <c r="AO55" s="178">
        <f t="shared" si="43"/>
        <v>6.7623660346248968</v>
      </c>
      <c r="AP55" s="178">
        <f t="shared" si="43"/>
        <v>4.0124458616914946</v>
      </c>
      <c r="AQ55" s="178">
        <f t="shared" si="43"/>
        <v>4.7523720056364498</v>
      </c>
      <c r="AR55" s="178">
        <f t="shared" si="43"/>
        <v>27.770294669940803</v>
      </c>
      <c r="AS55" s="178"/>
      <c r="AT55" s="337"/>
      <c r="AV55" s="123"/>
      <c r="AW55" s="123"/>
    </row>
    <row r="56" spans="1:49" ht="20.100000000000001" customHeight="1" x14ac:dyDescent="0.25">
      <c r="A56" s="139" t="s">
        <v>79</v>
      </c>
      <c r="B56" s="24">
        <v>87.69</v>
      </c>
      <c r="C56" s="175">
        <v>193.86</v>
      </c>
      <c r="D56" s="175">
        <v>760.19999999999993</v>
      </c>
      <c r="E56" s="175">
        <v>201.37000000000003</v>
      </c>
      <c r="F56" s="175">
        <v>0.83</v>
      </c>
      <c r="G56" s="175">
        <v>312.90000000000003</v>
      </c>
      <c r="H56" s="175">
        <v>805.90999999999985</v>
      </c>
      <c r="I56" s="175">
        <v>97.779999999999973</v>
      </c>
      <c r="J56" s="175">
        <v>379.49</v>
      </c>
      <c r="K56" s="175">
        <v>205.07999999999998</v>
      </c>
      <c r="L56" s="175">
        <v>75.45999999999998</v>
      </c>
      <c r="M56" s="175">
        <v>81.110000000000014</v>
      </c>
      <c r="N56" s="137"/>
      <c r="O56" s="337" t="str">
        <f t="shared" si="44"/>
        <v/>
      </c>
      <c r="Q56" s="127" t="s">
        <v>79</v>
      </c>
      <c r="R56" s="24">
        <v>50.512</v>
      </c>
      <c r="S56" s="175">
        <v>76.984999999999985</v>
      </c>
      <c r="T56" s="175">
        <v>140.74100000000001</v>
      </c>
      <c r="U56" s="175">
        <v>108.19399999999999</v>
      </c>
      <c r="V56" s="175">
        <v>2.327</v>
      </c>
      <c r="W56" s="175">
        <v>108.241</v>
      </c>
      <c r="X56" s="175">
        <v>89.242999999999995</v>
      </c>
      <c r="Y56" s="175">
        <v>81.237000000000023</v>
      </c>
      <c r="Z56" s="175">
        <v>251.595</v>
      </c>
      <c r="AA56" s="175">
        <v>116.065</v>
      </c>
      <c r="AB56" s="175">
        <v>70.181000000000012</v>
      </c>
      <c r="AC56" s="175">
        <v>156.5320000000001</v>
      </c>
      <c r="AD56" s="137"/>
      <c r="AE56" s="337" t="str">
        <f t="shared" si="45"/>
        <v/>
      </c>
      <c r="AG56" s="143">
        <f t="shared" si="43"/>
        <v>5.7602919375071266</v>
      </c>
      <c r="AH56" s="178">
        <f t="shared" si="43"/>
        <v>3.9711647580728346</v>
      </c>
      <c r="AI56" s="178">
        <f t="shared" si="43"/>
        <v>1.8513680610365695</v>
      </c>
      <c r="AJ56" s="178">
        <f t="shared" si="43"/>
        <v>5.3728956646968253</v>
      </c>
      <c r="AK56" s="178">
        <f t="shared" si="43"/>
        <v>28.036144578313255</v>
      </c>
      <c r="AL56" s="178">
        <f t="shared" si="43"/>
        <v>3.4592841163310957</v>
      </c>
      <c r="AM56" s="178">
        <f t="shared" si="43"/>
        <v>1.1073569008946409</v>
      </c>
      <c r="AN56" s="178">
        <f t="shared" si="43"/>
        <v>8.3081407240744571</v>
      </c>
      <c r="AO56" s="178">
        <f t="shared" si="43"/>
        <v>6.629818967561727</v>
      </c>
      <c r="AP56" s="178">
        <f t="shared" si="43"/>
        <v>5.6594987322020671</v>
      </c>
      <c r="AQ56" s="178">
        <f t="shared" si="43"/>
        <v>9.3004240657301924</v>
      </c>
      <c r="AR56" s="178">
        <f t="shared" si="43"/>
        <v>19.298730119590687</v>
      </c>
      <c r="AS56" s="178"/>
      <c r="AT56" s="337"/>
      <c r="AV56" s="123"/>
      <c r="AW56" s="123"/>
    </row>
    <row r="57" spans="1:49" ht="20.100000000000001" customHeight="1" x14ac:dyDescent="0.25">
      <c r="A57" s="139" t="s">
        <v>80</v>
      </c>
      <c r="B57" s="24">
        <v>303.20000000000005</v>
      </c>
      <c r="C57" s="175">
        <v>239.99999999999997</v>
      </c>
      <c r="D57" s="175">
        <v>243.11000000000004</v>
      </c>
      <c r="E57" s="175">
        <v>240.37</v>
      </c>
      <c r="F57" s="175">
        <v>134.97000000000006</v>
      </c>
      <c r="G57" s="175">
        <v>337.20000000000005</v>
      </c>
      <c r="H57" s="175">
        <v>84.99</v>
      </c>
      <c r="I57" s="175">
        <v>171.96000000000004</v>
      </c>
      <c r="J57" s="175">
        <v>42.18</v>
      </c>
      <c r="K57" s="175">
        <v>176.78999999999996</v>
      </c>
      <c r="L57" s="175">
        <v>288.82999999999993</v>
      </c>
      <c r="M57" s="175">
        <v>91.440000000000012</v>
      </c>
      <c r="N57" s="137"/>
      <c r="O57" s="337" t="str">
        <f t="shared" si="44"/>
        <v/>
      </c>
      <c r="Q57" s="127" t="s">
        <v>80</v>
      </c>
      <c r="R57" s="24">
        <v>101.88200000000002</v>
      </c>
      <c r="S57" s="175">
        <v>208.25</v>
      </c>
      <c r="T57" s="175">
        <v>120.58900000000001</v>
      </c>
      <c r="U57" s="175">
        <v>63.236000000000004</v>
      </c>
      <c r="V57" s="175">
        <v>133.27200000000002</v>
      </c>
      <c r="W57" s="175">
        <v>88.903999999999996</v>
      </c>
      <c r="X57" s="175">
        <v>66.512999999999991</v>
      </c>
      <c r="Y57" s="175">
        <v>161.839</v>
      </c>
      <c r="Z57" s="175">
        <v>69.402000000000001</v>
      </c>
      <c r="AA57" s="175">
        <v>109.84300000000002</v>
      </c>
      <c r="AB57" s="175">
        <v>111.27</v>
      </c>
      <c r="AC57" s="175">
        <v>115.04100000000001</v>
      </c>
      <c r="AD57" s="137"/>
      <c r="AE57" s="337" t="str">
        <f t="shared" si="45"/>
        <v/>
      </c>
      <c r="AG57" s="143">
        <f t="shared" si="43"/>
        <v>3.3602242744063329</v>
      </c>
      <c r="AH57" s="178">
        <f t="shared" si="43"/>
        <v>8.6770833333333339</v>
      </c>
      <c r="AI57" s="178">
        <f t="shared" si="43"/>
        <v>4.960264900662251</v>
      </c>
      <c r="AJ57" s="178">
        <f t="shared" si="43"/>
        <v>2.6307775512751173</v>
      </c>
      <c r="AK57" s="178">
        <f t="shared" si="43"/>
        <v>9.8741942653923065</v>
      </c>
      <c r="AL57" s="178">
        <f t="shared" si="43"/>
        <v>2.636536180308422</v>
      </c>
      <c r="AM57" s="178">
        <f t="shared" si="43"/>
        <v>7.8259795270031765</v>
      </c>
      <c r="AN57" s="178">
        <f t="shared" si="43"/>
        <v>9.4114328913700831</v>
      </c>
      <c r="AO57" s="178">
        <f t="shared" si="43"/>
        <v>16.453769559032718</v>
      </c>
      <c r="AP57" s="178">
        <f t="shared" si="43"/>
        <v>6.2131907913343545</v>
      </c>
      <c r="AQ57" s="178">
        <f t="shared" si="43"/>
        <v>3.8524391510577165</v>
      </c>
      <c r="AR57" s="178">
        <f t="shared" si="43"/>
        <v>12.581036745406823</v>
      </c>
      <c r="AS57" s="178"/>
      <c r="AT57" s="337"/>
      <c r="AV57" s="123"/>
      <c r="AW57" s="123"/>
    </row>
    <row r="58" spans="1:49" ht="20.100000000000001" customHeight="1" x14ac:dyDescent="0.25">
      <c r="A58" s="139" t="s">
        <v>81</v>
      </c>
      <c r="B58" s="24">
        <v>733.11</v>
      </c>
      <c r="C58" s="175">
        <v>19</v>
      </c>
      <c r="D58" s="175">
        <v>777.31</v>
      </c>
      <c r="E58" s="175">
        <v>199.58</v>
      </c>
      <c r="F58" s="175">
        <v>112.44000000000001</v>
      </c>
      <c r="G58" s="175">
        <v>335.96999999999997</v>
      </c>
      <c r="H58" s="175">
        <v>208.92000000000002</v>
      </c>
      <c r="I58" s="175">
        <v>156.26000000000005</v>
      </c>
      <c r="J58" s="175">
        <v>103.26</v>
      </c>
      <c r="K58" s="175">
        <v>2.9099999999999993</v>
      </c>
      <c r="L58" s="175">
        <v>52.440000000000005</v>
      </c>
      <c r="M58" s="175">
        <v>49.300000000000004</v>
      </c>
      <c r="N58" s="137"/>
      <c r="O58" s="337" t="str">
        <f t="shared" si="44"/>
        <v/>
      </c>
      <c r="Q58" s="127" t="s">
        <v>81</v>
      </c>
      <c r="R58" s="24">
        <v>248.68200000000002</v>
      </c>
      <c r="S58" s="175">
        <v>13.135</v>
      </c>
      <c r="T58" s="175">
        <v>170.39499999999998</v>
      </c>
      <c r="U58" s="175">
        <v>85.355999999999995</v>
      </c>
      <c r="V58" s="175">
        <v>57.158000000000001</v>
      </c>
      <c r="W58" s="175">
        <v>62.073999999999998</v>
      </c>
      <c r="X58" s="175">
        <v>182.14699999999996</v>
      </c>
      <c r="Y58" s="175">
        <v>90.742000000000004</v>
      </c>
      <c r="Z58" s="175">
        <v>92.774000000000001</v>
      </c>
      <c r="AA58" s="175">
        <v>20.315999999999999</v>
      </c>
      <c r="AB58" s="175">
        <v>52.984999999999999</v>
      </c>
      <c r="AC58" s="175">
        <v>98.681000000000012</v>
      </c>
      <c r="AD58" s="137"/>
      <c r="AE58" s="337" t="str">
        <f t="shared" si="45"/>
        <v/>
      </c>
      <c r="AG58" s="143">
        <f t="shared" si="43"/>
        <v>3.3921512460613008</v>
      </c>
      <c r="AH58" s="178">
        <f t="shared" si="43"/>
        <v>6.9131578947368419</v>
      </c>
      <c r="AI58" s="178">
        <f t="shared" si="43"/>
        <v>2.1921112554836548</v>
      </c>
      <c r="AJ58" s="178">
        <f t="shared" si="43"/>
        <v>4.2767812406052705</v>
      </c>
      <c r="AK58" s="178">
        <f t="shared" si="43"/>
        <v>5.0834222696549265</v>
      </c>
      <c r="AL58" s="178">
        <f t="shared" si="43"/>
        <v>1.8476054409619906</v>
      </c>
      <c r="AM58" s="178">
        <f t="shared" si="43"/>
        <v>8.7185046907907306</v>
      </c>
      <c r="AN58" s="178">
        <f t="shared" si="43"/>
        <v>5.8071163445539478</v>
      </c>
      <c r="AO58" s="178">
        <f t="shared" si="43"/>
        <v>8.9845051326748013</v>
      </c>
      <c r="AP58" s="178">
        <f t="shared" si="43"/>
        <v>69.814432989690744</v>
      </c>
      <c r="AQ58" s="178">
        <f t="shared" si="43"/>
        <v>10.103928299008389</v>
      </c>
      <c r="AR58" s="178">
        <f t="shared" si="43"/>
        <v>20.016430020283977</v>
      </c>
      <c r="AS58" s="178"/>
      <c r="AT58" s="337"/>
      <c r="AV58" s="123"/>
      <c r="AW58" s="123"/>
    </row>
    <row r="59" spans="1:49" ht="20.100000000000001" customHeight="1" x14ac:dyDescent="0.25">
      <c r="A59" s="139" t="s">
        <v>82</v>
      </c>
      <c r="B59" s="24">
        <v>75.409999999999982</v>
      </c>
      <c r="C59" s="175">
        <v>202.55</v>
      </c>
      <c r="D59" s="175">
        <v>126.27000000000001</v>
      </c>
      <c r="E59" s="175">
        <v>192.72</v>
      </c>
      <c r="F59" s="175">
        <v>183.71</v>
      </c>
      <c r="G59" s="175">
        <v>506.25</v>
      </c>
      <c r="H59" s="175">
        <v>278.89</v>
      </c>
      <c r="I59" s="175">
        <v>2.5899999999999994</v>
      </c>
      <c r="J59" s="175">
        <v>285.61</v>
      </c>
      <c r="K59" s="175">
        <v>32.119999999999997</v>
      </c>
      <c r="L59" s="175">
        <v>108.60000000000004</v>
      </c>
      <c r="M59" s="175">
        <v>358.15000000000009</v>
      </c>
      <c r="N59" s="137"/>
      <c r="O59" s="337" t="str">
        <f t="shared" si="44"/>
        <v/>
      </c>
      <c r="Q59" s="127" t="s">
        <v>82</v>
      </c>
      <c r="R59" s="24">
        <v>26.283999999999999</v>
      </c>
      <c r="S59" s="175">
        <v>140.136</v>
      </c>
      <c r="T59" s="175">
        <v>62.427000000000007</v>
      </c>
      <c r="U59" s="175">
        <v>148.22899999999998</v>
      </c>
      <c r="V59" s="175">
        <v>99.02600000000001</v>
      </c>
      <c r="W59" s="175">
        <v>189.15099999999995</v>
      </c>
      <c r="X59" s="175">
        <v>114.91000000000001</v>
      </c>
      <c r="Y59" s="175">
        <v>15.391</v>
      </c>
      <c r="Z59" s="175">
        <v>141.86099999999999</v>
      </c>
      <c r="AA59" s="175">
        <v>88.779999999999987</v>
      </c>
      <c r="AB59" s="175">
        <v>72.782000000000011</v>
      </c>
      <c r="AC59" s="175">
        <v>256.71899999999999</v>
      </c>
      <c r="AD59" s="137"/>
      <c r="AE59" s="337" t="str">
        <f t="shared" si="45"/>
        <v/>
      </c>
      <c r="AG59" s="143">
        <f t="shared" si="43"/>
        <v>3.485479379392654</v>
      </c>
      <c r="AH59" s="178">
        <f t="shared" si="43"/>
        <v>6.9185880029622302</v>
      </c>
      <c r="AI59" s="178">
        <f t="shared" si="43"/>
        <v>4.9439296745070092</v>
      </c>
      <c r="AJ59" s="178">
        <f t="shared" si="43"/>
        <v>7.6914176006641757</v>
      </c>
      <c r="AK59" s="178">
        <f t="shared" si="43"/>
        <v>5.3903434761308588</v>
      </c>
      <c r="AL59" s="178">
        <f t="shared" si="43"/>
        <v>3.7363160493827152</v>
      </c>
      <c r="AM59" s="178">
        <f t="shared" si="43"/>
        <v>4.120262469073829</v>
      </c>
      <c r="AN59" s="178">
        <f t="shared" si="43"/>
        <v>59.42471042471044</v>
      </c>
      <c r="AO59" s="178">
        <f t="shared" si="43"/>
        <v>4.9669479359966386</v>
      </c>
      <c r="AP59" s="178">
        <f t="shared" si="43"/>
        <v>27.640099626400993</v>
      </c>
      <c r="AQ59" s="178">
        <f t="shared" si="43"/>
        <v>6.7018416206261495</v>
      </c>
      <c r="AR59" s="178">
        <f t="shared" si="43"/>
        <v>7.1679184699148379</v>
      </c>
      <c r="AS59" s="178"/>
      <c r="AT59" s="337"/>
      <c r="AV59" s="123"/>
      <c r="AW59" s="123"/>
    </row>
    <row r="60" spans="1:49" ht="20.100000000000001" customHeight="1" x14ac:dyDescent="0.25">
      <c r="A60" s="139" t="s">
        <v>83</v>
      </c>
      <c r="B60" s="24">
        <v>240.72</v>
      </c>
      <c r="C60" s="175">
        <v>303.53000000000003</v>
      </c>
      <c r="D60" s="175">
        <v>1.4</v>
      </c>
      <c r="E60" s="175">
        <v>199.3</v>
      </c>
      <c r="F60" s="175">
        <v>162.61000000000001</v>
      </c>
      <c r="G60" s="175">
        <v>265.22999999999996</v>
      </c>
      <c r="H60" s="175">
        <v>74.89</v>
      </c>
      <c r="I60" s="175">
        <v>2.6999999999999997</v>
      </c>
      <c r="J60" s="175">
        <v>243.41</v>
      </c>
      <c r="K60" s="175">
        <v>162.79000000000005</v>
      </c>
      <c r="L60" s="175">
        <v>163.68000000000006</v>
      </c>
      <c r="M60" s="175">
        <v>162.12</v>
      </c>
      <c r="N60" s="137"/>
      <c r="O60" s="337" t="str">
        <f t="shared" si="44"/>
        <v/>
      </c>
      <c r="Q60" s="127" t="s">
        <v>83</v>
      </c>
      <c r="R60" s="24">
        <v>80.941000000000003</v>
      </c>
      <c r="S60" s="175">
        <v>133.739</v>
      </c>
      <c r="T60" s="175">
        <v>0.89600000000000013</v>
      </c>
      <c r="U60" s="175">
        <v>99.911000000000001</v>
      </c>
      <c r="V60" s="175">
        <v>62.055999999999997</v>
      </c>
      <c r="W60" s="175">
        <v>42.978000000000009</v>
      </c>
      <c r="X60" s="175">
        <v>73.328000000000003</v>
      </c>
      <c r="Y60" s="175">
        <v>7.7379999999999995</v>
      </c>
      <c r="Z60" s="175">
        <v>45.496000000000002</v>
      </c>
      <c r="AA60" s="175">
        <v>116.032</v>
      </c>
      <c r="AB60" s="175">
        <v>123.81899999999997</v>
      </c>
      <c r="AC60" s="175">
        <v>149.98599999999999</v>
      </c>
      <c r="AD60" s="137"/>
      <c r="AE60" s="337" t="str">
        <f t="shared" si="45"/>
        <v/>
      </c>
      <c r="AG60" s="143">
        <f t="shared" si="43"/>
        <v>3.3624543037554004</v>
      </c>
      <c r="AH60" s="178">
        <f t="shared" si="43"/>
        <v>4.4061213059664608</v>
      </c>
      <c r="AI60" s="178">
        <f t="shared" si="43"/>
        <v>6.4000000000000012</v>
      </c>
      <c r="AJ60" s="178">
        <f t="shared" si="43"/>
        <v>5.0130958354239841</v>
      </c>
      <c r="AK60" s="178">
        <f t="shared" si="43"/>
        <v>3.816247463255642</v>
      </c>
      <c r="AL60" s="178">
        <f t="shared" si="43"/>
        <v>1.6204049315688276</v>
      </c>
      <c r="AM60" s="178">
        <f t="shared" si="43"/>
        <v>9.7914274268927759</v>
      </c>
      <c r="AN60" s="178">
        <f t="shared" si="43"/>
        <v>28.659259259259258</v>
      </c>
      <c r="AO60" s="178">
        <f t="shared" si="43"/>
        <v>1.8691097325500186</v>
      </c>
      <c r="AP60" s="178">
        <f t="shared" si="43"/>
        <v>7.1277105473309144</v>
      </c>
      <c r="AQ60" s="178">
        <f t="shared" si="43"/>
        <v>7.5646994134897314</v>
      </c>
      <c r="AR60" s="178">
        <f t="shared" si="43"/>
        <v>9.2515420676042428</v>
      </c>
      <c r="AS60" s="178"/>
      <c r="AT60" s="337"/>
      <c r="AV60" s="123"/>
      <c r="AW60" s="123"/>
    </row>
    <row r="61" spans="1:49" ht="20.100000000000001" customHeight="1" x14ac:dyDescent="0.25">
      <c r="A61" s="139" t="s">
        <v>84</v>
      </c>
      <c r="B61" s="24">
        <v>134.53000000000003</v>
      </c>
      <c r="C61" s="175">
        <v>176.85999999999999</v>
      </c>
      <c r="D61" s="175">
        <v>203.78999999999996</v>
      </c>
      <c r="E61" s="175">
        <v>75.959999999999994</v>
      </c>
      <c r="F61" s="175">
        <v>86.76</v>
      </c>
      <c r="G61" s="175">
        <v>338.64999999999992</v>
      </c>
      <c r="H61" s="175">
        <v>107.72999999999999</v>
      </c>
      <c r="I61" s="175">
        <v>189.56000000000003</v>
      </c>
      <c r="J61" s="175">
        <v>163.63999999999999</v>
      </c>
      <c r="K61" s="175">
        <v>115.14999999999999</v>
      </c>
      <c r="L61" s="175">
        <v>280.90999999999991</v>
      </c>
      <c r="M61" s="175">
        <v>287.72999999999973</v>
      </c>
      <c r="N61" s="137"/>
      <c r="O61" s="337" t="str">
        <f t="shared" si="44"/>
        <v/>
      </c>
      <c r="Q61" s="127" t="s">
        <v>84</v>
      </c>
      <c r="R61" s="24">
        <v>62.047999999999995</v>
      </c>
      <c r="S61" s="175">
        <v>49.418999999999997</v>
      </c>
      <c r="T61" s="175">
        <v>115.30700000000002</v>
      </c>
      <c r="U61" s="175">
        <v>48.548999999999999</v>
      </c>
      <c r="V61" s="175">
        <v>60.350999999999999</v>
      </c>
      <c r="W61" s="175">
        <v>250.62000000000003</v>
      </c>
      <c r="X61" s="175">
        <v>66.029999999999987</v>
      </c>
      <c r="Y61" s="175">
        <v>58.631000000000007</v>
      </c>
      <c r="Z61" s="175">
        <v>111.59399999999999</v>
      </c>
      <c r="AA61" s="175">
        <v>193.00300000000004</v>
      </c>
      <c r="AB61" s="175">
        <v>285.58600000000001</v>
      </c>
      <c r="AC61" s="175">
        <v>185.32599999999994</v>
      </c>
      <c r="AD61" s="137"/>
      <c r="AE61" s="337" t="str">
        <f t="shared" si="45"/>
        <v/>
      </c>
      <c r="AG61" s="143">
        <f t="shared" si="43"/>
        <v>4.6122054560321102</v>
      </c>
      <c r="AH61" s="178">
        <f t="shared" si="43"/>
        <v>2.7942440348298092</v>
      </c>
      <c r="AI61" s="178">
        <f t="shared" ref="AI61:AR63" si="46">IF(T61="","",(T61/D61)*10)</f>
        <v>5.6581284655773123</v>
      </c>
      <c r="AJ61" s="178">
        <f t="shared" si="46"/>
        <v>6.3913902053712492</v>
      </c>
      <c r="AK61" s="178">
        <f t="shared" si="46"/>
        <v>6.9560857538035954</v>
      </c>
      <c r="AL61" s="178">
        <f t="shared" si="46"/>
        <v>7.400561051232839</v>
      </c>
      <c r="AM61" s="178">
        <f t="shared" si="46"/>
        <v>6.129211918685602</v>
      </c>
      <c r="AN61" s="178">
        <f t="shared" si="46"/>
        <v>3.0930048533445875</v>
      </c>
      <c r="AO61" s="178">
        <f t="shared" si="46"/>
        <v>6.8194817892935706</v>
      </c>
      <c r="AP61" s="178">
        <f t="shared" si="46"/>
        <v>16.76100738167608</v>
      </c>
      <c r="AQ61" s="178">
        <f t="shared" si="46"/>
        <v>10.166459008223278</v>
      </c>
      <c r="AR61" s="178">
        <f t="shared" si="46"/>
        <v>6.4409689639592713</v>
      </c>
      <c r="AS61" s="178"/>
      <c r="AT61" s="337"/>
      <c r="AV61" s="123"/>
      <c r="AW61" s="123"/>
    </row>
    <row r="62" spans="1:49" ht="20.100000000000001" customHeight="1" thickBot="1" x14ac:dyDescent="0.3">
      <c r="A62" s="140" t="s">
        <v>85</v>
      </c>
      <c r="B62" s="26">
        <v>93.24</v>
      </c>
      <c r="C62" s="176">
        <v>124.46000000000001</v>
      </c>
      <c r="D62" s="176">
        <v>113.12</v>
      </c>
      <c r="E62" s="176">
        <v>110.57000000000001</v>
      </c>
      <c r="F62" s="176">
        <v>72.960000000000008</v>
      </c>
      <c r="G62" s="176">
        <v>208.45</v>
      </c>
      <c r="H62" s="176">
        <v>87.240000000000009</v>
      </c>
      <c r="I62" s="176">
        <v>106.97</v>
      </c>
      <c r="J62" s="176">
        <v>115.36</v>
      </c>
      <c r="K62" s="176">
        <v>163.49999999999997</v>
      </c>
      <c r="L62" s="176">
        <v>144.71999999999991</v>
      </c>
      <c r="M62" s="176">
        <v>71.05</v>
      </c>
      <c r="N62" s="141"/>
      <c r="O62" s="337" t="str">
        <f t="shared" si="44"/>
        <v/>
      </c>
      <c r="Q62" s="128" t="s">
        <v>85</v>
      </c>
      <c r="R62" s="26">
        <v>30.416</v>
      </c>
      <c r="S62" s="176">
        <v>47.312999999999995</v>
      </c>
      <c r="T62" s="176">
        <v>23.595999999999997</v>
      </c>
      <c r="U62" s="176">
        <v>78.717000000000013</v>
      </c>
      <c r="V62" s="176">
        <v>56.821999999999996</v>
      </c>
      <c r="W62" s="176">
        <v>94.972999999999999</v>
      </c>
      <c r="X62" s="176">
        <v>72.218000000000018</v>
      </c>
      <c r="Y62" s="176">
        <v>81.169000000000011</v>
      </c>
      <c r="Z62" s="176">
        <v>81.001999999999995</v>
      </c>
      <c r="AA62" s="176">
        <v>103.39299999999999</v>
      </c>
      <c r="AB62" s="176">
        <v>78.418999999999969</v>
      </c>
      <c r="AC62" s="176">
        <v>91.548000000000016</v>
      </c>
      <c r="AD62" s="141"/>
      <c r="AE62" s="337" t="str">
        <f t="shared" si="45"/>
        <v/>
      </c>
      <c r="AG62" s="143">
        <f t="shared" si="43"/>
        <v>3.2621192621192625</v>
      </c>
      <c r="AH62" s="178">
        <f t="shared" si="43"/>
        <v>3.8014623172103477</v>
      </c>
      <c r="AI62" s="178">
        <f t="shared" si="46"/>
        <v>2.0859264497878356</v>
      </c>
      <c r="AJ62" s="178">
        <f t="shared" si="46"/>
        <v>7.1192005064664921</v>
      </c>
      <c r="AK62" s="178">
        <f t="shared" si="46"/>
        <v>7.7881030701754375</v>
      </c>
      <c r="AL62" s="178">
        <f t="shared" si="46"/>
        <v>4.5561525545694419</v>
      </c>
      <c r="AM62" s="178">
        <f t="shared" si="46"/>
        <v>8.2780834479596539</v>
      </c>
      <c r="AN62" s="178">
        <f t="shared" si="46"/>
        <v>7.588015331401329</v>
      </c>
      <c r="AO62" s="178">
        <f t="shared" si="46"/>
        <v>7.0216712898751732</v>
      </c>
      <c r="AP62" s="178">
        <f t="shared" si="46"/>
        <v>6.3237308868501527</v>
      </c>
      <c r="AQ62" s="178">
        <f t="shared" si="46"/>
        <v>5.4186705362078502</v>
      </c>
      <c r="AR62" s="178">
        <f t="shared" si="46"/>
        <v>12.885010555946518</v>
      </c>
      <c r="AS62" s="178"/>
      <c r="AT62" s="337"/>
      <c r="AV62" s="123"/>
      <c r="AW62" s="123"/>
    </row>
    <row r="63" spans="1:49" ht="20.100000000000001" customHeight="1" thickBot="1" x14ac:dyDescent="0.3">
      <c r="A63" s="41" t="str">
        <f>A19</f>
        <v>jan-fev</v>
      </c>
      <c r="B63" s="193">
        <f>SUM(B51:B52)</f>
        <v>416.39</v>
      </c>
      <c r="C63" s="194">
        <f t="shared" ref="C63:N63" si="47">SUM(C51:C52)</f>
        <v>612.77</v>
      </c>
      <c r="D63" s="194">
        <f t="shared" si="47"/>
        <v>429.8</v>
      </c>
      <c r="E63" s="194">
        <f t="shared" si="47"/>
        <v>1479.52</v>
      </c>
      <c r="F63" s="194">
        <f t="shared" si="47"/>
        <v>469.23</v>
      </c>
      <c r="G63" s="194">
        <f t="shared" si="47"/>
        <v>236.62000000000003</v>
      </c>
      <c r="H63" s="194">
        <f t="shared" si="47"/>
        <v>212.16999999999996</v>
      </c>
      <c r="I63" s="194">
        <f t="shared" si="47"/>
        <v>656.21</v>
      </c>
      <c r="J63" s="194">
        <f t="shared" si="47"/>
        <v>359.88</v>
      </c>
      <c r="K63" s="194">
        <f t="shared" si="47"/>
        <v>287.35000000000002</v>
      </c>
      <c r="L63" s="194">
        <f t="shared" si="47"/>
        <v>529.79</v>
      </c>
      <c r="M63" s="194">
        <f t="shared" si="47"/>
        <v>137.59000000000003</v>
      </c>
      <c r="N63" s="195">
        <f t="shared" si="47"/>
        <v>519.11999999999978</v>
      </c>
      <c r="O63" s="408">
        <f t="shared" si="44"/>
        <v>2.772948615451702</v>
      </c>
      <c r="Q63" s="127"/>
      <c r="R63" s="193">
        <f>SUM(R51:R52)</f>
        <v>136.79600000000002</v>
      </c>
      <c r="S63" s="194">
        <f t="shared" ref="S63:AD63" si="48">SUM(S51:S52)</f>
        <v>181.291</v>
      </c>
      <c r="T63" s="194">
        <f t="shared" si="48"/>
        <v>190.27699999999999</v>
      </c>
      <c r="U63" s="194">
        <f t="shared" si="48"/>
        <v>205.13400000000001</v>
      </c>
      <c r="V63" s="194">
        <f t="shared" si="48"/>
        <v>176.33599999999998</v>
      </c>
      <c r="W63" s="194">
        <f t="shared" si="48"/>
        <v>114.78399999999999</v>
      </c>
      <c r="X63" s="194">
        <f t="shared" si="48"/>
        <v>170.577</v>
      </c>
      <c r="Y63" s="194">
        <f t="shared" si="48"/>
        <v>341.67600000000004</v>
      </c>
      <c r="Z63" s="194">
        <f t="shared" si="48"/>
        <v>258.77800000000002</v>
      </c>
      <c r="AA63" s="194">
        <f t="shared" si="48"/>
        <v>352.279</v>
      </c>
      <c r="AB63" s="194">
        <f t="shared" si="48"/>
        <v>939.72799999999995</v>
      </c>
      <c r="AC63" s="194">
        <f t="shared" si="48"/>
        <v>191.78500000000003</v>
      </c>
      <c r="AD63" s="195">
        <f t="shared" si="48"/>
        <v>520.923</v>
      </c>
      <c r="AE63" s="408">
        <f t="shared" si="45"/>
        <v>1.7161821831738662</v>
      </c>
      <c r="AG63" s="198">
        <f t="shared" si="43"/>
        <v>3.2852854295252056</v>
      </c>
      <c r="AH63" s="199">
        <f t="shared" si="43"/>
        <v>2.958548884573331</v>
      </c>
      <c r="AI63" s="199">
        <f t="shared" si="46"/>
        <v>4.4271056305258254</v>
      </c>
      <c r="AJ63" s="199">
        <f t="shared" si="46"/>
        <v>1.3864902130420678</v>
      </c>
      <c r="AK63" s="199">
        <f t="shared" si="46"/>
        <v>3.7579864885024392</v>
      </c>
      <c r="AL63" s="199">
        <f t="shared" si="46"/>
        <v>4.850984701208688</v>
      </c>
      <c r="AM63" s="199">
        <f t="shared" si="46"/>
        <v>8.0396380261111382</v>
      </c>
      <c r="AN63" s="199">
        <f t="shared" si="46"/>
        <v>5.2068087959647071</v>
      </c>
      <c r="AO63" s="199">
        <f t="shared" si="46"/>
        <v>7.1906746693342232</v>
      </c>
      <c r="AP63" s="199">
        <f t="shared" si="46"/>
        <v>12.259578910736035</v>
      </c>
      <c r="AQ63" s="199">
        <f t="shared" si="46"/>
        <v>17.737745144302458</v>
      </c>
      <c r="AR63" s="199">
        <f t="shared" si="46"/>
        <v>13.938876371829348</v>
      </c>
      <c r="AS63" s="199">
        <f>IF(AD63="","",(AD63/N63)*10)</f>
        <v>10.034731853906615</v>
      </c>
      <c r="AT63" s="408">
        <f t="shared" ref="AT63:AT67" si="49">IF(AS63="","",(AS63-AR63)/AR63)</f>
        <v>-0.28009033251870002</v>
      </c>
      <c r="AV63" s="123"/>
      <c r="AW63" s="123"/>
    </row>
    <row r="64" spans="1:49" ht="20.100000000000001" customHeight="1" x14ac:dyDescent="0.25">
      <c r="A64" s="139" t="s">
        <v>86</v>
      </c>
      <c r="B64" s="24">
        <f>SUM(B51:B53)</f>
        <v>510.83</v>
      </c>
      <c r="C64" s="175">
        <f>SUM(C51:C53)</f>
        <v>1024.79</v>
      </c>
      <c r="D64" s="175">
        <f>SUM(D51:D53)</f>
        <v>450.64</v>
      </c>
      <c r="E64" s="175">
        <f t="shared" ref="E64:M64" si="50">SUM(E51:E53)</f>
        <v>1578.6399999999999</v>
      </c>
      <c r="F64" s="175">
        <f t="shared" si="50"/>
        <v>623.19000000000005</v>
      </c>
      <c r="G64" s="175">
        <f t="shared" si="50"/>
        <v>256.62</v>
      </c>
      <c r="H64" s="175">
        <f t="shared" si="50"/>
        <v>278.10999999999996</v>
      </c>
      <c r="I64" s="175">
        <f t="shared" si="50"/>
        <v>682.05000000000007</v>
      </c>
      <c r="J64" s="175">
        <f t="shared" si="50"/>
        <v>363.4</v>
      </c>
      <c r="K64" s="175">
        <f t="shared" si="50"/>
        <v>324.84000000000003</v>
      </c>
      <c r="L64" s="175">
        <f t="shared" si="50"/>
        <v>666.59</v>
      </c>
      <c r="M64" s="175">
        <f t="shared" si="50"/>
        <v>423.33999999999992</v>
      </c>
      <c r="N64" s="175"/>
      <c r="O64" s="408"/>
      <c r="Q64" s="126" t="s">
        <v>86</v>
      </c>
      <c r="R64" s="24">
        <f>SUM(R51:R53)</f>
        <v>176.74100000000001</v>
      </c>
      <c r="S64" s="174">
        <f t="shared" ref="S64:AC64" si="51">SUM(S51:S53)</f>
        <v>391.447</v>
      </c>
      <c r="T64" s="174">
        <f t="shared" si="51"/>
        <v>211.98399999999998</v>
      </c>
      <c r="U64" s="174">
        <f t="shared" si="51"/>
        <v>232.916</v>
      </c>
      <c r="V64" s="174">
        <f t="shared" si="51"/>
        <v>266.57599999999996</v>
      </c>
      <c r="W64" s="174">
        <f t="shared" si="51"/>
        <v>129.57999999999998</v>
      </c>
      <c r="X64" s="174">
        <f t="shared" si="51"/>
        <v>229.95</v>
      </c>
      <c r="Y64" s="174">
        <f t="shared" si="51"/>
        <v>393.07100000000003</v>
      </c>
      <c r="Z64" s="174">
        <f t="shared" si="51"/>
        <v>307.45100000000002</v>
      </c>
      <c r="AA64" s="174">
        <f t="shared" si="51"/>
        <v>425.43199999999996</v>
      </c>
      <c r="AB64" s="174">
        <f t="shared" si="51"/>
        <v>1032.018</v>
      </c>
      <c r="AC64" s="174">
        <f t="shared" si="51"/>
        <v>381.04300000000006</v>
      </c>
      <c r="AD64" s="174"/>
      <c r="AE64" s="408"/>
      <c r="AG64" s="142">
        <f t="shared" si="43"/>
        <v>3.4598790204177519</v>
      </c>
      <c r="AH64" s="177">
        <f t="shared" si="43"/>
        <v>3.819777710555333</v>
      </c>
      <c r="AI64" s="177">
        <f t="shared" si="43"/>
        <v>4.7040653293094268</v>
      </c>
      <c r="AJ64" s="177">
        <f t="shared" si="43"/>
        <v>1.4754218821263874</v>
      </c>
      <c r="AK64" s="177">
        <f t="shared" si="43"/>
        <v>4.2776039410131732</v>
      </c>
      <c r="AL64" s="177">
        <f t="shared" si="43"/>
        <v>5.0494895175746235</v>
      </c>
      <c r="AM64" s="177">
        <f t="shared" si="43"/>
        <v>8.2683110999244906</v>
      </c>
      <c r="AN64" s="177">
        <f t="shared" si="43"/>
        <v>5.7630818854922659</v>
      </c>
      <c r="AO64" s="177">
        <f t="shared" si="43"/>
        <v>8.4604017611447464</v>
      </c>
      <c r="AP64" s="177">
        <f t="shared" si="43"/>
        <v>13.096662972540326</v>
      </c>
      <c r="AQ64" s="177">
        <f t="shared" si="43"/>
        <v>15.482050435800117</v>
      </c>
      <c r="AR64" s="177">
        <f t="shared" si="43"/>
        <v>9.0008740019842239</v>
      </c>
      <c r="AS64" s="177"/>
      <c r="AT64" s="408"/>
    </row>
    <row r="65" spans="1:46" ht="20.100000000000001" customHeight="1" x14ac:dyDescent="0.25">
      <c r="A65" s="139" t="s">
        <v>87</v>
      </c>
      <c r="B65" s="24">
        <f>SUM(B54:B56)</f>
        <v>652.52</v>
      </c>
      <c r="C65" s="175">
        <f>SUM(C54:C56)</f>
        <v>482.78000000000003</v>
      </c>
      <c r="D65" s="175">
        <f>SUM(D54:D56)</f>
        <v>1177.5499999999997</v>
      </c>
      <c r="E65" s="175">
        <f t="shared" ref="E65:M65" si="52">SUM(E54:E56)</f>
        <v>639.50999999999988</v>
      </c>
      <c r="F65" s="175">
        <f t="shared" si="52"/>
        <v>1211.1999999999998</v>
      </c>
      <c r="G65" s="175">
        <f t="shared" si="52"/>
        <v>771.18000000000006</v>
      </c>
      <c r="H65" s="175">
        <f t="shared" si="52"/>
        <v>1169.0899999999999</v>
      </c>
      <c r="I65" s="175">
        <f t="shared" si="52"/>
        <v>131.77999999999997</v>
      </c>
      <c r="J65" s="175">
        <f t="shared" si="52"/>
        <v>690.83</v>
      </c>
      <c r="K65" s="175">
        <f t="shared" si="52"/>
        <v>894.35999999999967</v>
      </c>
      <c r="L65" s="175">
        <f t="shared" si="52"/>
        <v>193.45999999999995</v>
      </c>
      <c r="M65" s="175">
        <f t="shared" si="52"/>
        <v>587.17000000000007</v>
      </c>
      <c r="N65" s="175" t="str">
        <f>IF(N56="","",SUM(N54:N56))</f>
        <v/>
      </c>
      <c r="O65" s="337" t="str">
        <f t="shared" si="44"/>
        <v/>
      </c>
      <c r="Q65" s="127" t="s">
        <v>87</v>
      </c>
      <c r="R65" s="24">
        <f>SUM(R54:R56)</f>
        <v>172.44200000000001</v>
      </c>
      <c r="S65" s="175">
        <f t="shared" ref="S65:AC65" si="53">SUM(S54:S56)</f>
        <v>186.90999999999997</v>
      </c>
      <c r="T65" s="175">
        <f t="shared" si="53"/>
        <v>317.54300000000001</v>
      </c>
      <c r="U65" s="175">
        <f t="shared" si="53"/>
        <v>273.15200000000004</v>
      </c>
      <c r="V65" s="175">
        <f t="shared" si="53"/>
        <v>274.7589999999999</v>
      </c>
      <c r="W65" s="175">
        <f t="shared" si="53"/>
        <v>324.92199999999997</v>
      </c>
      <c r="X65" s="175">
        <f t="shared" si="53"/>
        <v>316.45400000000001</v>
      </c>
      <c r="Y65" s="175">
        <f t="shared" si="53"/>
        <v>218.61900000000003</v>
      </c>
      <c r="Z65" s="175">
        <f t="shared" si="53"/>
        <v>473.084</v>
      </c>
      <c r="AA65" s="175">
        <f t="shared" si="53"/>
        <v>407.07599999999996</v>
      </c>
      <c r="AB65" s="175">
        <f t="shared" si="53"/>
        <v>151.21100000000001</v>
      </c>
      <c r="AC65" s="175">
        <f t="shared" si="53"/>
        <v>1125.3350000000005</v>
      </c>
      <c r="AD65" s="175"/>
      <c r="AE65" s="337"/>
      <c r="AG65" s="143">
        <f t="shared" si="43"/>
        <v>2.6427082694783306</v>
      </c>
      <c r="AH65" s="178">
        <f t="shared" si="43"/>
        <v>3.8715356891337658</v>
      </c>
      <c r="AI65" s="178">
        <f t="shared" si="43"/>
        <v>2.6966413315782778</v>
      </c>
      <c r="AJ65" s="178">
        <f t="shared" si="43"/>
        <v>4.2712701912401698</v>
      </c>
      <c r="AK65" s="178">
        <f t="shared" si="43"/>
        <v>2.2684857992073972</v>
      </c>
      <c r="AL65" s="178">
        <f t="shared" si="43"/>
        <v>4.2133094737934069</v>
      </c>
      <c r="AM65" s="178">
        <f t="shared" si="43"/>
        <v>2.7068403630173901</v>
      </c>
      <c r="AN65" s="178">
        <f t="shared" si="43"/>
        <v>16.589694946122332</v>
      </c>
      <c r="AO65" s="178">
        <f t="shared" si="43"/>
        <v>6.8480523428339826</v>
      </c>
      <c r="AP65" s="178">
        <f t="shared" si="43"/>
        <v>4.5515899637729786</v>
      </c>
      <c r="AQ65" s="178">
        <f t="shared" si="43"/>
        <v>7.8161377028843191</v>
      </c>
      <c r="AR65" s="178">
        <f t="shared" si="43"/>
        <v>19.165403545821491</v>
      </c>
      <c r="AS65" s="178"/>
      <c r="AT65" s="337"/>
    </row>
    <row r="66" spans="1:46" ht="20.100000000000001" customHeight="1" x14ac:dyDescent="0.25">
      <c r="A66" s="139" t="s">
        <v>88</v>
      </c>
      <c r="B66" s="24">
        <f>SUM(B57:B59)</f>
        <v>1111.72</v>
      </c>
      <c r="C66" s="175">
        <f>SUM(C57:C59)</f>
        <v>461.55</v>
      </c>
      <c r="D66" s="175">
        <f>SUM(D57:D59)</f>
        <v>1146.69</v>
      </c>
      <c r="E66" s="175">
        <f t="shared" ref="E66:M66" si="54">SUM(E57:E59)</f>
        <v>632.67000000000007</v>
      </c>
      <c r="F66" s="175">
        <f t="shared" si="54"/>
        <v>431.12000000000012</v>
      </c>
      <c r="G66" s="175">
        <f t="shared" si="54"/>
        <v>1179.42</v>
      </c>
      <c r="H66" s="175">
        <f t="shared" si="54"/>
        <v>572.79999999999995</v>
      </c>
      <c r="I66" s="175">
        <f t="shared" si="54"/>
        <v>330.81000000000006</v>
      </c>
      <c r="J66" s="175">
        <f t="shared" si="54"/>
        <v>431.05</v>
      </c>
      <c r="K66" s="175">
        <f t="shared" si="54"/>
        <v>211.81999999999996</v>
      </c>
      <c r="L66" s="175">
        <f t="shared" si="54"/>
        <v>449.86999999999995</v>
      </c>
      <c r="M66" s="175">
        <f t="shared" si="54"/>
        <v>498.8900000000001</v>
      </c>
      <c r="N66" s="175" t="str">
        <f>IF(N57="","",SUM(N55:N57))</f>
        <v/>
      </c>
      <c r="O66" s="337" t="str">
        <f t="shared" si="44"/>
        <v/>
      </c>
      <c r="Q66" s="127" t="s">
        <v>88</v>
      </c>
      <c r="R66" s="24">
        <f>SUM(R57:R59)</f>
        <v>376.84800000000001</v>
      </c>
      <c r="S66" s="175">
        <f t="shared" ref="S66:AC66" si="55">SUM(S57:S59)</f>
        <v>361.52099999999996</v>
      </c>
      <c r="T66" s="175">
        <f t="shared" si="55"/>
        <v>353.411</v>
      </c>
      <c r="U66" s="175">
        <f t="shared" si="55"/>
        <v>296.82099999999997</v>
      </c>
      <c r="V66" s="175">
        <f t="shared" si="55"/>
        <v>289.45600000000002</v>
      </c>
      <c r="W66" s="175">
        <f t="shared" si="55"/>
        <v>340.12899999999996</v>
      </c>
      <c r="X66" s="175">
        <f t="shared" si="55"/>
        <v>363.57</v>
      </c>
      <c r="Y66" s="175">
        <f t="shared" si="55"/>
        <v>267.97200000000004</v>
      </c>
      <c r="Z66" s="175">
        <f t="shared" si="55"/>
        <v>304.03699999999998</v>
      </c>
      <c r="AA66" s="175">
        <f t="shared" si="55"/>
        <v>218.93900000000002</v>
      </c>
      <c r="AB66" s="175">
        <f t="shared" si="55"/>
        <v>237.03700000000001</v>
      </c>
      <c r="AC66" s="175">
        <f t="shared" si="55"/>
        <v>470.44100000000003</v>
      </c>
      <c r="AD66" s="175"/>
      <c r="AE66" s="337"/>
      <c r="AG66" s="143">
        <f t="shared" si="43"/>
        <v>3.3897744036268125</v>
      </c>
      <c r="AH66" s="178">
        <f t="shared" si="43"/>
        <v>7.8327591810204735</v>
      </c>
      <c r="AI66" s="178">
        <f t="shared" si="43"/>
        <v>3.0820099590996692</v>
      </c>
      <c r="AJ66" s="178">
        <f t="shared" si="43"/>
        <v>4.691561161426967</v>
      </c>
      <c r="AK66" s="178">
        <f t="shared" si="43"/>
        <v>6.7140471330488012</v>
      </c>
      <c r="AL66" s="178">
        <f t="shared" si="43"/>
        <v>2.883866646317681</v>
      </c>
      <c r="AM66" s="178">
        <f t="shared" si="43"/>
        <v>6.3472416201117321</v>
      </c>
      <c r="AN66" s="178">
        <f t="shared" si="43"/>
        <v>8.1004806384329378</v>
      </c>
      <c r="AO66" s="178">
        <f t="shared" si="43"/>
        <v>7.0534044774388116</v>
      </c>
      <c r="AP66" s="178">
        <f t="shared" si="43"/>
        <v>10.33608724388632</v>
      </c>
      <c r="AQ66" s="178">
        <f t="shared" si="43"/>
        <v>5.2690110476359839</v>
      </c>
      <c r="AR66" s="178">
        <f t="shared" si="43"/>
        <v>9.4297540539998774</v>
      </c>
      <c r="AS66" s="178"/>
      <c r="AT66" s="337"/>
    </row>
    <row r="67" spans="1:46" ht="20.100000000000001" customHeight="1" thickBot="1" x14ac:dyDescent="0.3">
      <c r="A67" s="140" t="s">
        <v>89</v>
      </c>
      <c r="B67" s="26">
        <f>SUM(B60:B62)</f>
        <v>468.49</v>
      </c>
      <c r="C67" s="176">
        <f>SUM(C60:C62)</f>
        <v>604.85</v>
      </c>
      <c r="D67" s="176">
        <f>IF(D62="","",SUM(D60:D62))</f>
        <v>318.30999999999995</v>
      </c>
      <c r="E67" s="176">
        <f t="shared" ref="E67:N67" si="56">IF(E62="","",SUM(E60:E62))</f>
        <v>385.83</v>
      </c>
      <c r="F67" s="176">
        <f t="shared" si="56"/>
        <v>322.33000000000004</v>
      </c>
      <c r="G67" s="176">
        <f t="shared" si="56"/>
        <v>812.32999999999993</v>
      </c>
      <c r="H67" s="176">
        <f t="shared" si="56"/>
        <v>269.86</v>
      </c>
      <c r="I67" s="176">
        <f t="shared" si="56"/>
        <v>299.23</v>
      </c>
      <c r="J67" s="176">
        <f t="shared" si="56"/>
        <v>522.41</v>
      </c>
      <c r="K67" s="176">
        <f t="shared" si="56"/>
        <v>441.44000000000005</v>
      </c>
      <c r="L67" s="176">
        <f t="shared" si="56"/>
        <v>589.30999999999995</v>
      </c>
      <c r="M67" s="176">
        <f t="shared" si="56"/>
        <v>520.89999999999975</v>
      </c>
      <c r="N67" s="176" t="str">
        <f t="shared" si="56"/>
        <v/>
      </c>
      <c r="O67" s="349" t="str">
        <f t="shared" si="44"/>
        <v/>
      </c>
      <c r="Q67" s="128" t="s">
        <v>89</v>
      </c>
      <c r="R67" s="26">
        <f>SUM(R60:R62)</f>
        <v>173.405</v>
      </c>
      <c r="S67" s="176">
        <f t="shared" ref="S67:AC67" si="57">SUM(S60:S62)</f>
        <v>230.471</v>
      </c>
      <c r="T67" s="176">
        <f t="shared" si="57"/>
        <v>139.79900000000001</v>
      </c>
      <c r="U67" s="176">
        <f t="shared" si="57"/>
        <v>227.17700000000002</v>
      </c>
      <c r="V67" s="176">
        <f t="shared" si="57"/>
        <v>179.22899999999998</v>
      </c>
      <c r="W67" s="176">
        <f t="shared" si="57"/>
        <v>388.57100000000008</v>
      </c>
      <c r="X67" s="176">
        <f t="shared" si="57"/>
        <v>211.57600000000002</v>
      </c>
      <c r="Y67" s="176">
        <f t="shared" si="57"/>
        <v>147.53800000000001</v>
      </c>
      <c r="Z67" s="176">
        <f t="shared" si="57"/>
        <v>238.09199999999998</v>
      </c>
      <c r="AA67" s="176">
        <f t="shared" si="57"/>
        <v>412.428</v>
      </c>
      <c r="AB67" s="176">
        <f t="shared" si="57"/>
        <v>487.82399999999996</v>
      </c>
      <c r="AC67" s="176">
        <f t="shared" si="57"/>
        <v>426.8599999999999</v>
      </c>
      <c r="AD67" s="176"/>
      <c r="AE67" s="349"/>
      <c r="AG67" s="144">
        <f t="shared" ref="AG67:AH67" si="58">(R67/B67)*10</f>
        <v>3.7013596875066703</v>
      </c>
      <c r="AH67" s="179">
        <f t="shared" si="58"/>
        <v>3.8103827395221956</v>
      </c>
      <c r="AI67" s="179">
        <f t="shared" ref="AI67:AS67" si="59">IF(T62="","",(T67/D67)*10)</f>
        <v>4.3919135434010883</v>
      </c>
      <c r="AJ67" s="179">
        <f t="shared" si="59"/>
        <v>5.8880076717725425</v>
      </c>
      <c r="AK67" s="179">
        <f t="shared" si="59"/>
        <v>5.5604194459094707</v>
      </c>
      <c r="AL67" s="179">
        <f t="shared" si="59"/>
        <v>4.7834131449041664</v>
      </c>
      <c r="AM67" s="179">
        <f t="shared" si="59"/>
        <v>7.840213444008004</v>
      </c>
      <c r="AN67" s="179">
        <f t="shared" si="59"/>
        <v>4.9305885105103098</v>
      </c>
      <c r="AO67" s="179">
        <f t="shared" si="59"/>
        <v>4.5575697249286957</v>
      </c>
      <c r="AP67" s="179">
        <f t="shared" si="59"/>
        <v>9.3427872417542588</v>
      </c>
      <c r="AQ67" s="179">
        <f t="shared" si="59"/>
        <v>8.2778843053740818</v>
      </c>
      <c r="AR67" s="179">
        <f t="shared" si="59"/>
        <v>8.1946630831253628</v>
      </c>
      <c r="AS67" s="179" t="str">
        <f t="shared" si="59"/>
        <v/>
      </c>
      <c r="AT67" s="349" t="str">
        <f t="shared" si="49"/>
        <v/>
      </c>
    </row>
    <row r="69" spans="1:46" x14ac:dyDescent="0.25"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</row>
    <row r="70" spans="1:46" x14ac:dyDescent="0.25"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</row>
  </sheetData>
  <mergeCells count="24">
    <mergeCell ref="AG48:AS48"/>
    <mergeCell ref="AT48:AT49"/>
    <mergeCell ref="A48:A49"/>
    <mergeCell ref="B48:N48"/>
    <mergeCell ref="O48:O49"/>
    <mergeCell ref="Q48:Q49"/>
    <mergeCell ref="R48:AD48"/>
    <mergeCell ref="AE48:AE49"/>
    <mergeCell ref="AG4:AS4"/>
    <mergeCell ref="AT4:AT5"/>
    <mergeCell ref="A26:A27"/>
    <mergeCell ref="B26:N26"/>
    <mergeCell ref="O26:O27"/>
    <mergeCell ref="Q26:Q27"/>
    <mergeCell ref="R26:AD26"/>
    <mergeCell ref="AE26:AE27"/>
    <mergeCell ref="AG26:AS26"/>
    <mergeCell ref="AT26:AT27"/>
    <mergeCell ref="A4:A5"/>
    <mergeCell ref="B4:N4"/>
    <mergeCell ref="O4:O5"/>
    <mergeCell ref="Q4:Q5"/>
    <mergeCell ref="R4:AD4"/>
    <mergeCell ref="AE4:AE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F97BADF9-E73C-4CBE-9EA6-0DCAB1E389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O7:O23</xm:sqref>
        </x14:conditionalFormatting>
        <x14:conditionalFormatting xmlns:xm="http://schemas.microsoft.com/office/excel/2006/main">
          <x14:cfRule type="iconSet" priority="8" id="{2A66CD7A-28DD-49A2-BDA3-78C9C6EEEC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AT7:AT23</xm:sqref>
        </x14:conditionalFormatting>
        <x14:conditionalFormatting xmlns:xm="http://schemas.microsoft.com/office/excel/2006/main">
          <x14:cfRule type="iconSet" priority="7" id="{34372654-609B-41E8-9BCB-11F5C521B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AE7:AE23</xm:sqref>
        </x14:conditionalFormatting>
        <x14:conditionalFormatting xmlns:xm="http://schemas.microsoft.com/office/excel/2006/main">
          <x14:cfRule type="iconSet" priority="6" id="{DF7F9376-1712-412E-A17F-1F42DD0D83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O29:O45</xm:sqref>
        </x14:conditionalFormatting>
        <x14:conditionalFormatting xmlns:xm="http://schemas.microsoft.com/office/excel/2006/main">
          <x14:cfRule type="iconSet" priority="5" id="{EF5D6AF8-0D0C-4D3F-9A6D-5F98D201C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AT29:AT45</xm:sqref>
        </x14:conditionalFormatting>
        <x14:conditionalFormatting xmlns:xm="http://schemas.microsoft.com/office/excel/2006/main">
          <x14:cfRule type="iconSet" priority="4" id="{A8BC959F-865D-438E-B552-296C510297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AE29:AE45</xm:sqref>
        </x14:conditionalFormatting>
        <x14:conditionalFormatting xmlns:xm="http://schemas.microsoft.com/office/excel/2006/main">
          <x14:cfRule type="iconSet" priority="3" id="{DFB646B7-F349-4B2D-B8D4-1266740896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O51:O67</xm:sqref>
        </x14:conditionalFormatting>
        <x14:conditionalFormatting xmlns:xm="http://schemas.microsoft.com/office/excel/2006/main">
          <x14:cfRule type="iconSet" priority="2" id="{25D06D3F-C46F-47E7-991C-8DBEAD2E0E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AT51:AT67</xm:sqref>
        </x14:conditionalFormatting>
        <x14:conditionalFormatting xmlns:xm="http://schemas.microsoft.com/office/excel/2006/main">
          <x14:cfRule type="iconSet" priority="1" id="{0CDCEF7F-BAC5-4375-B39C-2D1D538ACA1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AE51:AE67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topLeftCell="A28" workbookViewId="0">
      <selection activeCell="J21" sqref="J21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style="49" customWidth="1"/>
    <col min="8" max="8" width="1.85546875" customWidth="1"/>
    <col min="11" max="12" width="9.140625" customWidth="1"/>
    <col min="13" max="13" width="10.85546875" style="49" customWidth="1"/>
    <col min="14" max="14" width="1.85546875" customWidth="1"/>
    <col min="16" max="16" width="9.140625" style="40"/>
    <col min="17" max="17" width="10.85546875" style="49" customWidth="1"/>
  </cols>
  <sheetData>
    <row r="1" spans="1:20" ht="15.75" x14ac:dyDescent="0.25">
      <c r="A1" s="5" t="s">
        <v>24</v>
      </c>
    </row>
    <row r="3" spans="1:20" ht="8.25" customHeight="1" thickBot="1" x14ac:dyDescent="0.3">
      <c r="Q3" s="63"/>
    </row>
    <row r="4" spans="1:20" x14ac:dyDescent="0.25">
      <c r="A4" s="434" t="s">
        <v>3</v>
      </c>
      <c r="B4" s="452"/>
      <c r="C4" s="455" t="s">
        <v>1</v>
      </c>
      <c r="D4" s="451"/>
      <c r="E4" s="446" t="s">
        <v>105</v>
      </c>
      <c r="F4" s="446"/>
      <c r="G4" s="148" t="s">
        <v>0</v>
      </c>
      <c r="I4" s="447">
        <v>1000</v>
      </c>
      <c r="J4" s="446"/>
      <c r="K4" s="458" t="s">
        <v>105</v>
      </c>
      <c r="L4" s="459"/>
      <c r="M4" s="148" t="s">
        <v>0</v>
      </c>
      <c r="O4" s="445" t="s">
        <v>22</v>
      </c>
      <c r="P4" s="446"/>
      <c r="Q4" s="148" t="s">
        <v>0</v>
      </c>
    </row>
    <row r="5" spans="1:20" x14ac:dyDescent="0.25">
      <c r="A5" s="453"/>
      <c r="B5" s="454"/>
      <c r="C5" s="456" t="s">
        <v>160</v>
      </c>
      <c r="D5" s="444"/>
      <c r="E5" s="448" t="str">
        <f>C5</f>
        <v>jan-fev</v>
      </c>
      <c r="F5" s="448"/>
      <c r="G5" s="149" t="s">
        <v>161</v>
      </c>
      <c r="I5" s="443" t="str">
        <f>C5</f>
        <v>jan-fev</v>
      </c>
      <c r="J5" s="448"/>
      <c r="K5" s="449" t="str">
        <f>C5</f>
        <v>jan-fev</v>
      </c>
      <c r="L5" s="450"/>
      <c r="M5" s="149" t="str">
        <f>G5</f>
        <v>2022 /2021</v>
      </c>
      <c r="O5" s="443" t="str">
        <f>C5</f>
        <v>jan-fev</v>
      </c>
      <c r="P5" s="444"/>
      <c r="Q5" s="149" t="str">
        <f>G5</f>
        <v>2022 /2021</v>
      </c>
    </row>
    <row r="6" spans="1:20" ht="19.5" customHeight="1" x14ac:dyDescent="0.25">
      <c r="A6" s="453"/>
      <c r="B6" s="454"/>
      <c r="C6" s="159">
        <v>2021</v>
      </c>
      <c r="D6" s="157">
        <v>2022</v>
      </c>
      <c r="E6" s="155">
        <f>C6</f>
        <v>2021</v>
      </c>
      <c r="F6" s="157">
        <f>D6</f>
        <v>2022</v>
      </c>
      <c r="G6" s="149" t="s">
        <v>1</v>
      </c>
      <c r="I6" s="21">
        <f>C6</f>
        <v>2021</v>
      </c>
      <c r="J6" s="158">
        <f>D6</f>
        <v>2022</v>
      </c>
      <c r="K6" s="156">
        <f>E6</f>
        <v>2021</v>
      </c>
      <c r="L6" s="157">
        <f>D6</f>
        <v>2022</v>
      </c>
      <c r="M6" s="322">
        <v>1000</v>
      </c>
      <c r="O6" s="50">
        <f>C6</f>
        <v>2021</v>
      </c>
      <c r="P6" s="158">
        <f>D6</f>
        <v>2022</v>
      </c>
      <c r="Q6" s="149"/>
    </row>
    <row r="7" spans="1:20" ht="19.5" customHeight="1" x14ac:dyDescent="0.25">
      <c r="A7" s="28" t="s">
        <v>117</v>
      </c>
      <c r="B7" s="20"/>
      <c r="C7" s="249">
        <f>C8+C9</f>
        <v>193486.93000000005</v>
      </c>
      <c r="D7" s="250">
        <f>D8+D9</f>
        <v>211940.31999999995</v>
      </c>
      <c r="E7" s="260">
        <f t="shared" ref="E7" si="0">C7/$C$20</f>
        <v>0.4211960564330256</v>
      </c>
      <c r="F7" s="261">
        <f t="shared" ref="F7" si="1">D7/$D$20</f>
        <v>0.44112094336216695</v>
      </c>
      <c r="G7" s="65">
        <f>(D7-C7)/C7</f>
        <v>9.5372798565773367E-2</v>
      </c>
      <c r="I7" s="270">
        <f>I8+I9</f>
        <v>53684.239000000045</v>
      </c>
      <c r="J7" s="271">
        <f>J8+J9</f>
        <v>61503.19</v>
      </c>
      <c r="K7" s="277">
        <f t="shared" ref="K7" si="2">I7/$I$20</f>
        <v>0.44363938866228919</v>
      </c>
      <c r="L7" s="278">
        <f t="shared" ref="L7" si="3">J7/$J$20</f>
        <v>0.46082278525352155</v>
      </c>
      <c r="M7" s="65">
        <f>(J7-I7)/I7</f>
        <v>0.14564704922053473</v>
      </c>
      <c r="O7" s="287">
        <f t="shared" ref="O7" si="4">(I7/C7)*10</f>
        <v>2.7745666852019424</v>
      </c>
      <c r="P7" s="288">
        <f t="shared" ref="P7" si="5">(J7/D7)*10</f>
        <v>2.901910783186513</v>
      </c>
      <c r="Q7" s="65">
        <f>(P7-O7)/O7</f>
        <v>4.5896931821374498E-2</v>
      </c>
    </row>
    <row r="8" spans="1:20" ht="20.100000000000001" customHeight="1" x14ac:dyDescent="0.25">
      <c r="A8" s="13" t="s">
        <v>4</v>
      </c>
      <c r="B8" s="1"/>
      <c r="C8" s="235">
        <v>95973.110000000015</v>
      </c>
      <c r="D8" s="236">
        <v>104077.78999999998</v>
      </c>
      <c r="E8" s="258">
        <f t="shared" ref="E8:E19" si="6">C8/$C$20</f>
        <v>0.20892106487819601</v>
      </c>
      <c r="F8" s="259">
        <f t="shared" ref="F8:F19" si="7">D8/$D$20</f>
        <v>0.21662179668243167</v>
      </c>
      <c r="G8" s="64">
        <f>(D8-C8)/C8</f>
        <v>8.4447404069743728E-2</v>
      </c>
      <c r="I8" s="268">
        <v>29784.583000000031</v>
      </c>
      <c r="J8" s="269">
        <v>34835.954000000012</v>
      </c>
      <c r="K8" s="275">
        <f t="shared" ref="K8:K19" si="8">I8/$I$20</f>
        <v>0.24613582011810234</v>
      </c>
      <c r="L8" s="276">
        <f t="shared" ref="L8:L19" si="9">J8/$J$20</f>
        <v>0.26101412543387686</v>
      </c>
      <c r="M8" s="64">
        <f>(J8-I8)/I8</f>
        <v>0.16959683471143361</v>
      </c>
      <c r="O8" s="285">
        <f t="shared" ref="O8:O20" si="10">(I8/C8)*10</f>
        <v>3.1034300128442256</v>
      </c>
      <c r="P8" s="286">
        <f t="shared" ref="P8:P20" si="11">(J8/D8)*10</f>
        <v>3.3471073895785084</v>
      </c>
      <c r="Q8" s="64">
        <f>(P8-O8)/O8</f>
        <v>7.8518727899701476E-2</v>
      </c>
      <c r="R8" s="137"/>
      <c r="S8" s="137"/>
      <c r="T8" s="366"/>
    </row>
    <row r="9" spans="1:20" ht="20.100000000000001" customHeight="1" x14ac:dyDescent="0.25">
      <c r="A9" s="13" t="s">
        <v>5</v>
      </c>
      <c r="B9" s="1"/>
      <c r="C9" s="235">
        <v>97513.820000000022</v>
      </c>
      <c r="D9" s="236">
        <v>107862.52999999996</v>
      </c>
      <c r="E9" s="258">
        <f t="shared" si="6"/>
        <v>0.21227499155482957</v>
      </c>
      <c r="F9" s="259">
        <f t="shared" si="7"/>
        <v>0.22449914667973525</v>
      </c>
      <c r="G9" s="64">
        <f>(D9-C9)/C9</f>
        <v>0.10612557276496738</v>
      </c>
      <c r="I9" s="268">
        <v>23899.65600000001</v>
      </c>
      <c r="J9" s="269">
        <v>26667.235999999994</v>
      </c>
      <c r="K9" s="275">
        <f t="shared" si="8"/>
        <v>0.19750356854418682</v>
      </c>
      <c r="L9" s="276">
        <f t="shared" si="9"/>
        <v>0.19980865981964474</v>
      </c>
      <c r="M9" s="64">
        <f>(J9-I9)/I9</f>
        <v>0.11579999310450252</v>
      </c>
      <c r="O9" s="285">
        <f t="shared" si="10"/>
        <v>2.4508993699559718</v>
      </c>
      <c r="P9" s="286">
        <f t="shared" si="11"/>
        <v>2.4723354810980238</v>
      </c>
      <c r="Q9" s="64">
        <f t="shared" ref="Q9:Q20" si="12">(P9-O9)/O9</f>
        <v>8.7462224703403861E-3</v>
      </c>
      <c r="R9" s="137"/>
      <c r="S9" s="137"/>
      <c r="T9" s="366"/>
    </row>
    <row r="10" spans="1:20" ht="20.100000000000001" customHeight="1" x14ac:dyDescent="0.25">
      <c r="A10" s="28" t="s">
        <v>39</v>
      </c>
      <c r="B10" s="20"/>
      <c r="C10" s="249">
        <f>C11+C12</f>
        <v>170605.86000000004</v>
      </c>
      <c r="D10" s="250">
        <f>D11+D12</f>
        <v>171383.09</v>
      </c>
      <c r="E10" s="260">
        <f t="shared" si="6"/>
        <v>0.37138692229167553</v>
      </c>
      <c r="F10" s="261">
        <f t="shared" si="7"/>
        <v>0.35670735203722997</v>
      </c>
      <c r="G10" s="65">
        <f>(D10-C10)/C10</f>
        <v>4.5557051791770345E-3</v>
      </c>
      <c r="I10" s="270">
        <f>I11+I12</f>
        <v>21644.316999999999</v>
      </c>
      <c r="J10" s="271">
        <f>J11+J12</f>
        <v>22235.83</v>
      </c>
      <c r="K10" s="277">
        <f t="shared" si="8"/>
        <v>0.17886574795058163</v>
      </c>
      <c r="L10" s="278">
        <f t="shared" si="9"/>
        <v>0.16660562018041361</v>
      </c>
      <c r="M10" s="65">
        <f>(J10-I10)/I10</f>
        <v>2.7328790277836103E-2</v>
      </c>
      <c r="O10" s="287">
        <f t="shared" si="10"/>
        <v>1.2686737137868531</v>
      </c>
      <c r="P10" s="288">
        <f t="shared" si="11"/>
        <v>1.2974343034659954</v>
      </c>
      <c r="Q10" s="65">
        <f t="shared" si="12"/>
        <v>2.2669808136321409E-2</v>
      </c>
      <c r="T10" s="366"/>
    </row>
    <row r="11" spans="1:20" ht="20.100000000000001" customHeight="1" x14ac:dyDescent="0.25">
      <c r="A11" s="13"/>
      <c r="B11" s="1" t="s">
        <v>6</v>
      </c>
      <c r="C11" s="235">
        <v>161489.88000000003</v>
      </c>
      <c r="D11" s="236">
        <v>163964.29999999999</v>
      </c>
      <c r="E11" s="258">
        <f t="shared" si="6"/>
        <v>0.3515426112236239</v>
      </c>
      <c r="F11" s="259">
        <f t="shared" si="7"/>
        <v>0.34126628993349334</v>
      </c>
      <c r="G11" s="64">
        <f t="shared" ref="G11:G19" si="13">(D11-C11)/C11</f>
        <v>1.5322446211489872E-2</v>
      </c>
      <c r="I11" s="268">
        <v>20077.965</v>
      </c>
      <c r="J11" s="269">
        <v>20693.691000000003</v>
      </c>
      <c r="K11" s="275">
        <f t="shared" si="8"/>
        <v>0.16592162400183846</v>
      </c>
      <c r="L11" s="276">
        <f t="shared" si="9"/>
        <v>0.15505088961720087</v>
      </c>
      <c r="M11" s="64">
        <f t="shared" ref="M11:M19" si="14">(J11-I11)/I11</f>
        <v>3.0666753328835984E-2</v>
      </c>
      <c r="O11" s="285">
        <f t="shared" si="10"/>
        <v>1.2432955551146609</v>
      </c>
      <c r="P11" s="286">
        <f t="shared" si="11"/>
        <v>1.2620851612210711</v>
      </c>
      <c r="Q11" s="64">
        <f t="shared" si="12"/>
        <v>1.5112742926743011E-2</v>
      </c>
    </row>
    <row r="12" spans="1:20" ht="20.100000000000001" customHeight="1" x14ac:dyDescent="0.25">
      <c r="A12" s="13"/>
      <c r="B12" s="1" t="s">
        <v>40</v>
      </c>
      <c r="C12" s="235">
        <v>9115.980000000005</v>
      </c>
      <c r="D12" s="236">
        <v>7418.7900000000054</v>
      </c>
      <c r="E12" s="262">
        <f t="shared" si="6"/>
        <v>1.9844311068051644E-2</v>
      </c>
      <c r="F12" s="263">
        <f t="shared" si="7"/>
        <v>1.5441062103736625E-2</v>
      </c>
      <c r="G12" s="64">
        <f t="shared" si="13"/>
        <v>-0.18617745980135966</v>
      </c>
      <c r="I12" s="268">
        <v>1566.3519999999994</v>
      </c>
      <c r="J12" s="269">
        <v>1542.1389999999999</v>
      </c>
      <c r="K12" s="279">
        <f t="shared" si="8"/>
        <v>1.294412394874319E-2</v>
      </c>
      <c r="L12" s="280">
        <f t="shared" si="9"/>
        <v>1.1554730563212745E-2</v>
      </c>
      <c r="M12" s="64">
        <f t="shared" si="14"/>
        <v>-1.5458211181139055E-2</v>
      </c>
      <c r="O12" s="285">
        <f t="shared" si="10"/>
        <v>1.7182486139723854</v>
      </c>
      <c r="P12" s="286">
        <f t="shared" si="11"/>
        <v>2.0786934257473235</v>
      </c>
      <c r="Q12" s="64">
        <f t="shared" si="12"/>
        <v>0.20977453951883762</v>
      </c>
    </row>
    <row r="13" spans="1:20" ht="20.100000000000001" customHeight="1" x14ac:dyDescent="0.25">
      <c r="A13" s="28" t="s">
        <v>162</v>
      </c>
      <c r="B13" s="20"/>
      <c r="C13" s="249">
        <f>SUM(C14:C16)</f>
        <v>87757.739999999976</v>
      </c>
      <c r="D13" s="250">
        <f>SUM(D14:D16)</f>
        <v>88180.619999999981</v>
      </c>
      <c r="E13" s="260">
        <f t="shared" si="6"/>
        <v>0.19103726546012575</v>
      </c>
      <c r="F13" s="261">
        <f t="shared" si="7"/>
        <v>0.18353430003625912</v>
      </c>
      <c r="G13" s="65">
        <f t="shared" si="13"/>
        <v>4.8187202633067439E-3</v>
      </c>
      <c r="I13" s="270">
        <f>SUM(I14:I16)</f>
        <v>43164.438000000016</v>
      </c>
      <c r="J13" s="271">
        <f>SUM(J14:J16)</f>
        <v>46462.56700000001</v>
      </c>
      <c r="K13" s="277">
        <f t="shared" si="8"/>
        <v>0.356705156727122</v>
      </c>
      <c r="L13" s="278">
        <f t="shared" si="9"/>
        <v>0.34812843910971708</v>
      </c>
      <c r="M13" s="65">
        <f t="shared" si="14"/>
        <v>7.640847773808597E-2</v>
      </c>
      <c r="O13" s="287">
        <f t="shared" si="10"/>
        <v>4.9185904286049329</v>
      </c>
      <c r="P13" s="288">
        <f t="shared" si="11"/>
        <v>5.2690224904293048</v>
      </c>
      <c r="Q13" s="65">
        <f t="shared" si="12"/>
        <v>7.1246440806775099E-2</v>
      </c>
    </row>
    <row r="14" spans="1:20" ht="20.100000000000001" customHeight="1" x14ac:dyDescent="0.25">
      <c r="A14" s="13"/>
      <c r="B14" s="4" t="s">
        <v>7</v>
      </c>
      <c r="C14" s="251">
        <v>82826.919999999984</v>
      </c>
      <c r="D14" s="252">
        <v>83434.989999999976</v>
      </c>
      <c r="E14" s="258">
        <f t="shared" si="6"/>
        <v>0.18030350716967644</v>
      </c>
      <c r="F14" s="259">
        <f t="shared" si="7"/>
        <v>0.17365700636015349</v>
      </c>
      <c r="G14" s="64">
        <f t="shared" si="13"/>
        <v>7.341453720601859E-3</v>
      </c>
      <c r="I14" s="251">
        <v>40899.974000000009</v>
      </c>
      <c r="J14" s="252">
        <v>43254.590000000011</v>
      </c>
      <c r="K14" s="275">
        <f t="shared" si="8"/>
        <v>0.33799192835095437</v>
      </c>
      <c r="L14" s="276">
        <f t="shared" si="9"/>
        <v>0.32409214284330823</v>
      </c>
      <c r="M14" s="64">
        <f t="shared" si="14"/>
        <v>5.7570109946769192E-2</v>
      </c>
      <c r="O14" s="285">
        <f t="shared" si="10"/>
        <v>4.938004938491015</v>
      </c>
      <c r="P14" s="286">
        <f t="shared" si="11"/>
        <v>5.184226665575201</v>
      </c>
      <c r="Q14" s="64">
        <f t="shared" si="12"/>
        <v>4.9862592312317107E-2</v>
      </c>
    </row>
    <row r="15" spans="1:20" ht="20.100000000000001" customHeight="1" x14ac:dyDescent="0.25">
      <c r="A15" s="13"/>
      <c r="B15" s="4" t="s">
        <v>8</v>
      </c>
      <c r="C15" s="251">
        <v>3495.5699999999993</v>
      </c>
      <c r="D15" s="252">
        <v>3422.2699999999991</v>
      </c>
      <c r="E15" s="258">
        <f t="shared" si="6"/>
        <v>7.6094044129264475E-3</v>
      </c>
      <c r="F15" s="259">
        <f t="shared" si="7"/>
        <v>7.1229248443148664E-3</v>
      </c>
      <c r="G15" s="64">
        <f t="shared" si="13"/>
        <v>-2.0969398409987555E-2</v>
      </c>
      <c r="I15" s="251">
        <v>1888.575000000001</v>
      </c>
      <c r="J15" s="252">
        <v>2810.8929999999996</v>
      </c>
      <c r="K15" s="275">
        <f t="shared" si="8"/>
        <v>1.5606931830455537E-2</v>
      </c>
      <c r="L15" s="276">
        <f t="shared" si="9"/>
        <v>2.1061078966954833E-2</v>
      </c>
      <c r="M15" s="64">
        <f t="shared" si="14"/>
        <v>0.4883671551301898</v>
      </c>
      <c r="O15" s="285">
        <f t="shared" si="10"/>
        <v>5.402766930715166</v>
      </c>
      <c r="P15" s="286">
        <f t="shared" si="11"/>
        <v>8.213533707159284</v>
      </c>
      <c r="Q15" s="64">
        <f t="shared" si="12"/>
        <v>0.5202457948842254</v>
      </c>
    </row>
    <row r="16" spans="1:20" ht="20.100000000000001" customHeight="1" x14ac:dyDescent="0.25">
      <c r="A16" s="37"/>
      <c r="B16" s="38" t="s">
        <v>9</v>
      </c>
      <c r="C16" s="253">
        <v>1435.2499999999998</v>
      </c>
      <c r="D16" s="254">
        <v>1323.3600000000004</v>
      </c>
      <c r="E16" s="262">
        <f t="shared" si="6"/>
        <v>3.1243538775228888E-3</v>
      </c>
      <c r="F16" s="263">
        <f t="shared" si="7"/>
        <v>2.7543688317907492E-3</v>
      </c>
      <c r="G16" s="64">
        <f t="shared" si="13"/>
        <v>-7.7958543807698608E-2</v>
      </c>
      <c r="I16" s="253">
        <v>375.88900000000001</v>
      </c>
      <c r="J16" s="254">
        <v>397.084</v>
      </c>
      <c r="K16" s="279">
        <f t="shared" si="8"/>
        <v>3.1062965457120308E-3</v>
      </c>
      <c r="L16" s="280">
        <f t="shared" si="9"/>
        <v>2.9752172994540502E-3</v>
      </c>
      <c r="M16" s="64">
        <f t="shared" si="14"/>
        <v>5.6386326814564916E-2</v>
      </c>
      <c r="O16" s="285">
        <f t="shared" si="10"/>
        <v>2.61897927190385</v>
      </c>
      <c r="P16" s="286">
        <f t="shared" si="11"/>
        <v>3.0005742957320751</v>
      </c>
      <c r="Q16" s="64">
        <f t="shared" si="12"/>
        <v>0.14570372049979113</v>
      </c>
    </row>
    <row r="17" spans="1:17" ht="20.100000000000001" customHeight="1" x14ac:dyDescent="0.25">
      <c r="A17" s="13" t="s">
        <v>163</v>
      </c>
      <c r="B17" s="4"/>
      <c r="C17" s="235">
        <v>416.51999999999992</v>
      </c>
      <c r="D17" s="236">
        <v>769.44000000000028</v>
      </c>
      <c r="E17" s="258">
        <f t="shared" si="6"/>
        <v>9.0671024355745244E-4</v>
      </c>
      <c r="F17" s="259">
        <f t="shared" si="7"/>
        <v>1.6014701622635368E-3</v>
      </c>
      <c r="G17" s="66">
        <f t="shared" si="13"/>
        <v>0.84730625180063479</v>
      </c>
      <c r="I17" s="251">
        <v>79.890999999999991</v>
      </c>
      <c r="J17" s="252">
        <v>562.56700000000001</v>
      </c>
      <c r="K17" s="275">
        <f t="shared" si="8"/>
        <v>6.6020856511757417E-4</v>
      </c>
      <c r="L17" s="276">
        <f t="shared" si="9"/>
        <v>4.2151259443895164E-3</v>
      </c>
      <c r="M17" s="66">
        <f t="shared" si="14"/>
        <v>6.0416817914408396</v>
      </c>
      <c r="O17" s="289">
        <f t="shared" si="10"/>
        <v>1.9180591568232019</v>
      </c>
      <c r="P17" s="290">
        <f t="shared" si="11"/>
        <v>7.3113823040133052</v>
      </c>
      <c r="Q17" s="66">
        <f t="shared" si="12"/>
        <v>2.8118648624596281</v>
      </c>
    </row>
    <row r="18" spans="1:17" ht="20.100000000000001" customHeight="1" x14ac:dyDescent="0.25">
      <c r="A18" s="13" t="s">
        <v>10</v>
      </c>
      <c r="B18" s="1"/>
      <c r="C18" s="235">
        <v>2865.0399999999995</v>
      </c>
      <c r="D18" s="236">
        <v>3830.44</v>
      </c>
      <c r="E18" s="258">
        <f t="shared" si="6"/>
        <v>6.23682204024259E-3</v>
      </c>
      <c r="F18" s="259">
        <f t="shared" si="7"/>
        <v>7.9724674676917504E-3</v>
      </c>
      <c r="G18" s="64">
        <f t="shared" si="13"/>
        <v>0.33695864630162259</v>
      </c>
      <c r="I18" s="268">
        <v>1583.9319999999996</v>
      </c>
      <c r="J18" s="269">
        <v>1881.665</v>
      </c>
      <c r="K18" s="275">
        <f t="shared" si="8"/>
        <v>1.3089402723258054E-2</v>
      </c>
      <c r="L18" s="276">
        <f t="shared" si="9"/>
        <v>1.4098685063556339E-2</v>
      </c>
      <c r="M18" s="64">
        <f t="shared" si="14"/>
        <v>0.18797082197973175</v>
      </c>
      <c r="O18" s="285">
        <f t="shared" si="10"/>
        <v>5.5284812777483028</v>
      </c>
      <c r="P18" s="286">
        <f t="shared" si="11"/>
        <v>4.9123990977537826</v>
      </c>
      <c r="Q18" s="64">
        <f t="shared" si="12"/>
        <v>-0.11143787037394916</v>
      </c>
    </row>
    <row r="19" spans="1:17" ht="20.100000000000001" customHeight="1" thickBot="1" x14ac:dyDescent="0.3">
      <c r="A19" s="13" t="s">
        <v>11</v>
      </c>
      <c r="B19" s="15"/>
      <c r="C19" s="255">
        <v>4242.8900000000003</v>
      </c>
      <c r="D19" s="256">
        <v>4354.6200000000008</v>
      </c>
      <c r="E19" s="264">
        <f t="shared" si="6"/>
        <v>9.236223531372996E-3</v>
      </c>
      <c r="F19" s="265">
        <f t="shared" si="7"/>
        <v>9.063466934388701E-3</v>
      </c>
      <c r="G19" s="67">
        <f t="shared" si="13"/>
        <v>2.6333466104471355E-2</v>
      </c>
      <c r="I19" s="272">
        <v>851.91300000000001</v>
      </c>
      <c r="J19" s="273">
        <v>818.04600000000016</v>
      </c>
      <c r="K19" s="281">
        <f t="shared" si="8"/>
        <v>7.0400953716314475E-3</v>
      </c>
      <c r="L19" s="282">
        <f t="shared" si="9"/>
        <v>6.1293444484018201E-3</v>
      </c>
      <c r="M19" s="67">
        <f t="shared" si="14"/>
        <v>-3.975405939338858E-2</v>
      </c>
      <c r="O19" s="291">
        <f t="shared" si="10"/>
        <v>2.0078602084899675</v>
      </c>
      <c r="P19" s="292">
        <f t="shared" si="11"/>
        <v>1.8785703459773759</v>
      </c>
      <c r="Q19" s="67">
        <f t="shared" si="12"/>
        <v>-6.4391864516218172E-2</v>
      </c>
    </row>
    <row r="20" spans="1:17" ht="26.25" customHeight="1" thickBot="1" x14ac:dyDescent="0.3">
      <c r="A20" s="17" t="s">
        <v>12</v>
      </c>
      <c r="B20" s="59"/>
      <c r="C20" s="257">
        <f>C8+C9+C10+C13+C17+C18+C19</f>
        <v>459374.9800000001</v>
      </c>
      <c r="D20" s="171">
        <f>D8+D9+D10+D13+D17+D18+D19</f>
        <v>480458.52999999991</v>
      </c>
      <c r="E20" s="266">
        <f>E8+E9+E10+E13+E17+E18+E19</f>
        <v>1</v>
      </c>
      <c r="F20" s="267">
        <f>F8+F9+F10+F13+F17+F18+F19</f>
        <v>1</v>
      </c>
      <c r="G20" s="67">
        <f>(D20-C20)/C20</f>
        <v>4.5896165263506102E-2</v>
      </c>
      <c r="H20" s="2"/>
      <c r="I20" s="257">
        <f>I8+I9+I10+I13+I17+I18+I19</f>
        <v>121008.73000000007</v>
      </c>
      <c r="J20" s="274">
        <f>J8+J9+J10+J13+J17+J18+J19</f>
        <v>133463.86500000002</v>
      </c>
      <c r="K20" s="283">
        <f>K8+K9+K10+K13+K17+K18+K19</f>
        <v>0.99999999999999989</v>
      </c>
      <c r="L20" s="284">
        <f>L8+L9+L10+L13+L17+L18+L19</f>
        <v>1</v>
      </c>
      <c r="M20" s="67">
        <f>(J20-I20)/I20</f>
        <v>0.10292757390313859</v>
      </c>
      <c r="N20" s="2"/>
      <c r="O20" s="293">
        <f t="shared" si="10"/>
        <v>2.6342037609449265</v>
      </c>
      <c r="P20" s="294">
        <f t="shared" si="11"/>
        <v>2.7778435945345805</v>
      </c>
      <c r="Q20" s="67">
        <f t="shared" si="12"/>
        <v>5.4528748200605555E-2</v>
      </c>
    </row>
    <row r="22" spans="1:17" x14ac:dyDescent="0.25">
      <c r="A22" s="2"/>
    </row>
    <row r="23" spans="1:17" ht="8.25" customHeight="1" thickBot="1" x14ac:dyDescent="0.3"/>
    <row r="24" spans="1:17" ht="15" customHeight="1" x14ac:dyDescent="0.25">
      <c r="A24" s="434" t="s">
        <v>2</v>
      </c>
      <c r="B24" s="452"/>
      <c r="C24" s="455" t="s">
        <v>1</v>
      </c>
      <c r="D24" s="451"/>
      <c r="E24" s="446" t="s">
        <v>106</v>
      </c>
      <c r="F24" s="446"/>
      <c r="G24" s="148" t="s">
        <v>0</v>
      </c>
      <c r="I24" s="447">
        <v>1000</v>
      </c>
      <c r="J24" s="451"/>
      <c r="K24" s="446" t="s">
        <v>106</v>
      </c>
      <c r="L24" s="446"/>
      <c r="M24" s="148" t="s">
        <v>0</v>
      </c>
      <c r="O24" s="445" t="s">
        <v>22</v>
      </c>
      <c r="P24" s="446"/>
      <c r="Q24" s="148" t="s">
        <v>0</v>
      </c>
    </row>
    <row r="25" spans="1:17" ht="15" customHeight="1" x14ac:dyDescent="0.25">
      <c r="A25" s="453"/>
      <c r="B25" s="454"/>
      <c r="C25" s="456" t="str">
        <f>C5</f>
        <v>jan-fev</v>
      </c>
      <c r="D25" s="444"/>
      <c r="E25" s="448" t="str">
        <f>C5</f>
        <v>jan-fev</v>
      </c>
      <c r="F25" s="448"/>
      <c r="G25" s="149" t="str">
        <f>G5</f>
        <v>2022 /2021</v>
      </c>
      <c r="I25" s="443" t="str">
        <f>C5</f>
        <v>jan-fev</v>
      </c>
      <c r="J25" s="444"/>
      <c r="K25" s="457" t="str">
        <f>C5</f>
        <v>jan-fev</v>
      </c>
      <c r="L25" s="450"/>
      <c r="M25" s="149" t="str">
        <f>G5</f>
        <v>2022 /2021</v>
      </c>
      <c r="O25" s="443" t="str">
        <f>C5</f>
        <v>jan-fev</v>
      </c>
      <c r="P25" s="444"/>
      <c r="Q25" s="149" t="str">
        <f>G5</f>
        <v>2022 /2021</v>
      </c>
    </row>
    <row r="26" spans="1:17" ht="19.5" customHeight="1" x14ac:dyDescent="0.25">
      <c r="A26" s="453"/>
      <c r="B26" s="454"/>
      <c r="C26" s="159">
        <f>C6</f>
        <v>2021</v>
      </c>
      <c r="D26" s="157">
        <f>D6</f>
        <v>2022</v>
      </c>
      <c r="E26" s="155">
        <f>C6</f>
        <v>2021</v>
      </c>
      <c r="F26" s="157">
        <f>D6</f>
        <v>2022</v>
      </c>
      <c r="G26" s="149" t="s">
        <v>1</v>
      </c>
      <c r="I26" s="154">
        <f>C6</f>
        <v>2021</v>
      </c>
      <c r="J26" s="158">
        <f>D6</f>
        <v>2022</v>
      </c>
      <c r="K26" s="156">
        <f>C6</f>
        <v>2021</v>
      </c>
      <c r="L26" s="157">
        <f>D6</f>
        <v>2022</v>
      </c>
      <c r="M26" s="322">
        <v>1000</v>
      </c>
      <c r="O26" s="154">
        <f>C6</f>
        <v>2021</v>
      </c>
      <c r="P26" s="158">
        <f>D6</f>
        <v>2022</v>
      </c>
      <c r="Q26" s="149"/>
    </row>
    <row r="27" spans="1:17" ht="19.5" customHeight="1" x14ac:dyDescent="0.25">
      <c r="A27" s="28" t="s">
        <v>117</v>
      </c>
      <c r="B27" s="20"/>
      <c r="C27" s="249">
        <f>C28+C29</f>
        <v>73414.039999999979</v>
      </c>
      <c r="D27" s="250">
        <f>D28+D29</f>
        <v>85977.640000000014</v>
      </c>
      <c r="E27" s="260">
        <f>C27/$C$40</f>
        <v>0.34445182272831826</v>
      </c>
      <c r="F27" s="261">
        <f>D27/$D$40</f>
        <v>0.40481790792574063</v>
      </c>
      <c r="G27" s="65">
        <f>(D27-C27)/C27</f>
        <v>0.17113347801047374</v>
      </c>
      <c r="I27" s="249">
        <f>I28+I29</f>
        <v>18730.692999999985</v>
      </c>
      <c r="J27" s="250">
        <f>J28+J29</f>
        <v>22034.161999999989</v>
      </c>
      <c r="K27" s="260">
        <f>I27/$I$40</f>
        <v>0.31472433654935073</v>
      </c>
      <c r="L27" s="261">
        <f>J27/$J$40</f>
        <v>0.36731392225054627</v>
      </c>
      <c r="M27" s="65">
        <f>(J27-I27)/I27</f>
        <v>0.17636661921691885</v>
      </c>
      <c r="O27" s="287">
        <f t="shared" ref="O27" si="15">(I27/C27)*10</f>
        <v>2.551377502178056</v>
      </c>
      <c r="P27" s="288">
        <f t="shared" ref="P27" si="16">(J27/D27)*10</f>
        <v>2.5627781827926404</v>
      </c>
      <c r="Q27" s="65">
        <f>(P27-O27)/O27</f>
        <v>4.4684413046880787E-3</v>
      </c>
    </row>
    <row r="28" spans="1:17" ht="20.100000000000001" customHeight="1" x14ac:dyDescent="0.25">
      <c r="A28" s="13" t="s">
        <v>4</v>
      </c>
      <c r="B28" s="1"/>
      <c r="C28" s="268">
        <v>39596.939999999981</v>
      </c>
      <c r="D28" s="269">
        <v>41455.500000000007</v>
      </c>
      <c r="E28" s="258">
        <f>C28/$C$40</f>
        <v>0.18578514623992701</v>
      </c>
      <c r="F28" s="259">
        <f>D28/$D$40</f>
        <v>0.19518945602618937</v>
      </c>
      <c r="G28" s="64">
        <f>(D28-C28)/C28</f>
        <v>4.6936960280264783E-2</v>
      </c>
      <c r="I28" s="268">
        <v>10507.918999999989</v>
      </c>
      <c r="J28" s="269">
        <v>11698.323999999993</v>
      </c>
      <c r="K28" s="258">
        <f>I28/$I$40</f>
        <v>0.17656035661837585</v>
      </c>
      <c r="L28" s="259">
        <f>J28/$J$40</f>
        <v>0.19501341926222104</v>
      </c>
      <c r="M28" s="64">
        <f>(J28-I28)/I28</f>
        <v>0.11328646518877863</v>
      </c>
      <c r="O28" s="285">
        <f t="shared" ref="O28:O40" si="17">(I28/C28)*10</f>
        <v>2.6537199591685607</v>
      </c>
      <c r="P28" s="286">
        <f t="shared" ref="P28:P40" si="18">(J28/D28)*10</f>
        <v>2.8218991448661797</v>
      </c>
      <c r="Q28" s="64">
        <f>(P28-O28)/O28</f>
        <v>6.3374880652558113E-2</v>
      </c>
    </row>
    <row r="29" spans="1:17" ht="20.100000000000001" customHeight="1" x14ac:dyDescent="0.25">
      <c r="A29" s="13" t="s">
        <v>5</v>
      </c>
      <c r="B29" s="1"/>
      <c r="C29" s="268">
        <v>33817.1</v>
      </c>
      <c r="D29" s="269">
        <v>44522.140000000007</v>
      </c>
      <c r="E29" s="258">
        <f>C29/$C$40</f>
        <v>0.15866667648839122</v>
      </c>
      <c r="F29" s="259">
        <f>D29/$D$40</f>
        <v>0.20962845189955123</v>
      </c>
      <c r="G29" s="64">
        <f t="shared" ref="G29:G40" si="19">(D29-C29)/C29</f>
        <v>0.31655700814085208</v>
      </c>
      <c r="I29" s="268">
        <v>8222.7739999999976</v>
      </c>
      <c r="J29" s="269">
        <v>10335.837999999998</v>
      </c>
      <c r="K29" s="258">
        <f t="shared" ref="K29:K39" si="20">I29/$I$40</f>
        <v>0.13816397993097493</v>
      </c>
      <c r="L29" s="259">
        <f t="shared" ref="L29:L39" si="21">J29/$J$40</f>
        <v>0.17230050298832525</v>
      </c>
      <c r="M29" s="64">
        <f t="shared" ref="M29:M40" si="22">(J29-I29)/I29</f>
        <v>0.2569770250282935</v>
      </c>
      <c r="O29" s="285">
        <f t="shared" si="17"/>
        <v>2.4315432133447272</v>
      </c>
      <c r="P29" s="286">
        <f t="shared" si="18"/>
        <v>2.3215052106659733</v>
      </c>
      <c r="Q29" s="64">
        <f t="shared" ref="Q29:Q38" si="23">(P29-O29)/O29</f>
        <v>-4.5254389095306422E-2</v>
      </c>
    </row>
    <row r="30" spans="1:17" ht="20.100000000000001" customHeight="1" x14ac:dyDescent="0.25">
      <c r="A30" s="28" t="s">
        <v>39</v>
      </c>
      <c r="B30" s="20"/>
      <c r="C30" s="249">
        <f>C31+C32</f>
        <v>68050.41</v>
      </c>
      <c r="D30" s="250">
        <f>D31+D32</f>
        <v>55959.409999999989</v>
      </c>
      <c r="E30" s="260">
        <f>C30/$C$40</f>
        <v>0.31928617144499039</v>
      </c>
      <c r="F30" s="261">
        <f>D30/$D$40</f>
        <v>0.26347979875882566</v>
      </c>
      <c r="G30" s="65">
        <f>(D30-C30)/C30</f>
        <v>-0.17767710730912589</v>
      </c>
      <c r="I30" s="249">
        <f>I31+I32</f>
        <v>10069.838</v>
      </c>
      <c r="J30" s="250">
        <f>J31+J32</f>
        <v>7656.1420000000026</v>
      </c>
      <c r="K30" s="260">
        <f t="shared" si="20"/>
        <v>0.16919945693997779</v>
      </c>
      <c r="L30" s="261">
        <f t="shared" si="21"/>
        <v>0.12762943048740152</v>
      </c>
      <c r="M30" s="65">
        <f t="shared" si="22"/>
        <v>-0.23969561377253509</v>
      </c>
      <c r="O30" s="287">
        <f t="shared" si="17"/>
        <v>1.4797615473587888</v>
      </c>
      <c r="P30" s="288">
        <f t="shared" si="18"/>
        <v>1.368159885888719</v>
      </c>
      <c r="Q30" s="65">
        <f t="shared" si="23"/>
        <v>-7.5418679225221483E-2</v>
      </c>
    </row>
    <row r="31" spans="1:17" ht="20.100000000000001" customHeight="1" x14ac:dyDescent="0.25">
      <c r="A31" s="13"/>
      <c r="B31" s="1" t="s">
        <v>6</v>
      </c>
      <c r="C31" s="251">
        <v>64015.010000000009</v>
      </c>
      <c r="D31" s="252">
        <v>50672.219999999987</v>
      </c>
      <c r="E31" s="258">
        <f t="shared" ref="E31:E38" si="24">C31/$C$40</f>
        <v>0.30035245133589611</v>
      </c>
      <c r="F31" s="259">
        <f t="shared" ref="F31:F38" si="25">D31/$D$40</f>
        <v>0.23858554492020093</v>
      </c>
      <c r="G31" s="64">
        <f>(D31-C31)/C31</f>
        <v>-0.20843220988327613</v>
      </c>
      <c r="I31" s="251">
        <v>9388.9</v>
      </c>
      <c r="J31" s="252">
        <v>6671.8800000000019</v>
      </c>
      <c r="K31" s="258">
        <f>I31/$I$40</f>
        <v>0.15775792830666766</v>
      </c>
      <c r="L31" s="259">
        <f>J31/$J$40</f>
        <v>0.11122158453700107</v>
      </c>
      <c r="M31" s="64">
        <f>(J31-I31)/I31</f>
        <v>-0.28938640309301383</v>
      </c>
      <c r="O31" s="285">
        <f t="shared" si="17"/>
        <v>1.4666716446658368</v>
      </c>
      <c r="P31" s="286">
        <f t="shared" si="18"/>
        <v>1.3166741066406809</v>
      </c>
      <c r="Q31" s="64">
        <f t="shared" si="23"/>
        <v>-0.10227070153751491</v>
      </c>
    </row>
    <row r="32" spans="1:17" ht="20.100000000000001" customHeight="1" x14ac:dyDescent="0.25">
      <c r="A32" s="13"/>
      <c r="B32" s="1" t="s">
        <v>40</v>
      </c>
      <c r="C32" s="251">
        <v>4035.3999999999983</v>
      </c>
      <c r="D32" s="252">
        <v>5287.19</v>
      </c>
      <c r="E32" s="262">
        <f t="shared" si="24"/>
        <v>1.8933720109094325E-2</v>
      </c>
      <c r="F32" s="263">
        <f t="shared" si="25"/>
        <v>2.4894253838624741E-2</v>
      </c>
      <c r="G32" s="64">
        <f>(D32-C32)/C32</f>
        <v>0.31020221043762747</v>
      </c>
      <c r="I32" s="251">
        <v>680.93799999999999</v>
      </c>
      <c r="J32" s="252">
        <v>984.26200000000028</v>
      </c>
      <c r="K32" s="262">
        <f>I32/$I$40</f>
        <v>1.1441528633310149E-2</v>
      </c>
      <c r="L32" s="263">
        <f>J32/$J$40</f>
        <v>1.640784595040045E-2</v>
      </c>
      <c r="M32" s="64">
        <f>(J32-I32)/I32</f>
        <v>0.44545024657164134</v>
      </c>
      <c r="O32" s="285">
        <f t="shared" si="17"/>
        <v>1.6874114090300845</v>
      </c>
      <c r="P32" s="286">
        <f t="shared" si="18"/>
        <v>1.861597559384097</v>
      </c>
      <c r="Q32" s="64">
        <f t="shared" si="23"/>
        <v>0.10322684167113333</v>
      </c>
    </row>
    <row r="33" spans="1:17" ht="20.100000000000001" customHeight="1" x14ac:dyDescent="0.25">
      <c r="A33" s="28" t="s">
        <v>162</v>
      </c>
      <c r="B33" s="20"/>
      <c r="C33" s="249">
        <f>SUM(C34:C36)</f>
        <v>67978.12000000001</v>
      </c>
      <c r="D33" s="250">
        <f>SUM(D34:D36)</f>
        <v>66955.03</v>
      </c>
      <c r="E33" s="260">
        <f t="shared" si="24"/>
        <v>0.31894699351301681</v>
      </c>
      <c r="F33" s="261">
        <f t="shared" si="25"/>
        <v>0.31525167671158683</v>
      </c>
      <c r="G33" s="65">
        <f t="shared" si="19"/>
        <v>-1.5050283826619666E-2</v>
      </c>
      <c r="I33" s="249">
        <f>SUM(I34:I36)</f>
        <v>29302.651000000005</v>
      </c>
      <c r="J33" s="250">
        <f>SUM(J34:J36)</f>
        <v>29176.286000000015</v>
      </c>
      <c r="K33" s="260">
        <f t="shared" si="20"/>
        <v>0.49236071484980176</v>
      </c>
      <c r="L33" s="261">
        <f t="shared" si="21"/>
        <v>0.48637456906070275</v>
      </c>
      <c r="M33" s="65">
        <f t="shared" si="22"/>
        <v>-4.3124084575143279E-3</v>
      </c>
      <c r="O33" s="287">
        <f t="shared" si="17"/>
        <v>4.3106003814168439</v>
      </c>
      <c r="P33" s="288">
        <f t="shared" si="18"/>
        <v>4.3575943435467082</v>
      </c>
      <c r="Q33" s="65">
        <f t="shared" si="23"/>
        <v>1.0901952853819848E-2</v>
      </c>
    </row>
    <row r="34" spans="1:17" ht="20.100000000000001" customHeight="1" x14ac:dyDescent="0.25">
      <c r="A34" s="13"/>
      <c r="B34" s="4" t="s">
        <v>7</v>
      </c>
      <c r="C34" s="251">
        <v>64814.23</v>
      </c>
      <c r="D34" s="252">
        <v>63973.62999999999</v>
      </c>
      <c r="E34" s="258">
        <f t="shared" si="24"/>
        <v>0.30410231697141926</v>
      </c>
      <c r="F34" s="259">
        <f t="shared" si="25"/>
        <v>0.30121402563521621</v>
      </c>
      <c r="G34" s="64">
        <f t="shared" si="19"/>
        <v>-1.2969374163667655E-2</v>
      </c>
      <c r="I34" s="251">
        <v>28062.004000000004</v>
      </c>
      <c r="J34" s="252">
        <v>28012.022000000012</v>
      </c>
      <c r="K34" s="258">
        <f t="shared" si="20"/>
        <v>0.47151461994199761</v>
      </c>
      <c r="L34" s="259">
        <f t="shared" si="21"/>
        <v>0.46696605348497489</v>
      </c>
      <c r="M34" s="64">
        <f t="shared" si="22"/>
        <v>-1.7811272495005235E-3</v>
      </c>
      <c r="O34" s="285">
        <f t="shared" si="17"/>
        <v>4.3296053968395523</v>
      </c>
      <c r="P34" s="286">
        <f t="shared" si="18"/>
        <v>4.3786825915615566</v>
      </c>
      <c r="Q34" s="64">
        <f t="shared" si="23"/>
        <v>1.1335258117940453E-2</v>
      </c>
    </row>
    <row r="35" spans="1:17" ht="20.100000000000001" customHeight="1" x14ac:dyDescent="0.25">
      <c r="A35" s="13"/>
      <c r="B35" s="4" t="s">
        <v>8</v>
      </c>
      <c r="C35" s="251">
        <v>2244.25</v>
      </c>
      <c r="D35" s="252">
        <v>1774.1299999999994</v>
      </c>
      <c r="E35" s="258">
        <f t="shared" si="24"/>
        <v>1.0529811506872915E-2</v>
      </c>
      <c r="F35" s="259">
        <f t="shared" si="25"/>
        <v>8.3533299470454625E-3</v>
      </c>
      <c r="G35" s="64">
        <f t="shared" si="19"/>
        <v>-0.20947755374846858</v>
      </c>
      <c r="I35" s="251">
        <v>1037.605</v>
      </c>
      <c r="J35" s="252">
        <v>856.45299999999986</v>
      </c>
      <c r="K35" s="258">
        <f t="shared" si="20"/>
        <v>1.7434461459877076E-2</v>
      </c>
      <c r="L35" s="259">
        <f t="shared" si="21"/>
        <v>1.4277244156290001E-2</v>
      </c>
      <c r="M35" s="64">
        <f t="shared" si="22"/>
        <v>-0.17458666833718048</v>
      </c>
      <c r="O35" s="285">
        <f t="shared" si="17"/>
        <v>4.6233931157402255</v>
      </c>
      <c r="P35" s="286">
        <f t="shared" si="18"/>
        <v>4.8274534560601543</v>
      </c>
      <c r="Q35" s="64">
        <f t="shared" si="23"/>
        <v>4.4136489199936409E-2</v>
      </c>
    </row>
    <row r="36" spans="1:17" ht="20.100000000000001" customHeight="1" x14ac:dyDescent="0.25">
      <c r="A36" s="37"/>
      <c r="B36" s="38" t="s">
        <v>9</v>
      </c>
      <c r="C36" s="253">
        <v>919.63999999999976</v>
      </c>
      <c r="D36" s="254">
        <v>1207.2700000000002</v>
      </c>
      <c r="E36" s="262">
        <f t="shared" si="24"/>
        <v>4.3148650347245646E-3</v>
      </c>
      <c r="F36" s="263">
        <f t="shared" si="25"/>
        <v>5.6843211293251235E-3</v>
      </c>
      <c r="G36" s="64">
        <f t="shared" si="19"/>
        <v>0.31276369013962041</v>
      </c>
      <c r="I36" s="253">
        <v>203.042</v>
      </c>
      <c r="J36" s="254">
        <v>307.81099999999992</v>
      </c>
      <c r="K36" s="262">
        <f t="shared" si="20"/>
        <v>3.4116334479270642E-3</v>
      </c>
      <c r="L36" s="263">
        <f t="shared" si="21"/>
        <v>5.1312714194378228E-3</v>
      </c>
      <c r="M36" s="64">
        <f t="shared" si="22"/>
        <v>0.51599669033992923</v>
      </c>
      <c r="O36" s="285">
        <f t="shared" si="17"/>
        <v>2.2078421991213961</v>
      </c>
      <c r="P36" s="286">
        <f t="shared" si="18"/>
        <v>2.5496450669692767</v>
      </c>
      <c r="Q36" s="64">
        <f t="shared" si="23"/>
        <v>0.15481308763094573</v>
      </c>
    </row>
    <row r="37" spans="1:17" ht="20.100000000000001" customHeight="1" x14ac:dyDescent="0.25">
      <c r="A37" s="13" t="s">
        <v>163</v>
      </c>
      <c r="B37" s="4"/>
      <c r="C37" s="235">
        <v>256.95</v>
      </c>
      <c r="D37" s="236">
        <v>252.04999999999998</v>
      </c>
      <c r="E37" s="258">
        <f t="shared" si="24"/>
        <v>1.205585414588836E-3</v>
      </c>
      <c r="F37" s="259">
        <f t="shared" si="25"/>
        <v>1.186754529348362E-3</v>
      </c>
      <c r="G37" s="66">
        <f>(D37-C37)/C37</f>
        <v>-1.9069857949017343E-2</v>
      </c>
      <c r="I37" s="235">
        <v>57.451999999999998</v>
      </c>
      <c r="J37" s="236">
        <v>57.936</v>
      </c>
      <c r="K37" s="258">
        <f>I37/$I$40</f>
        <v>9.6534295786244073E-4</v>
      </c>
      <c r="L37" s="259">
        <f>J37/$J$40</f>
        <v>9.6580479890760805E-4</v>
      </c>
      <c r="M37" s="66">
        <f>(J37-I37)/I37</f>
        <v>8.4244238668802086E-3</v>
      </c>
      <c r="O37" s="289">
        <f t="shared" si="17"/>
        <v>2.2359213854835573</v>
      </c>
      <c r="P37" s="290">
        <f t="shared" si="18"/>
        <v>2.2985915492957747</v>
      </c>
      <c r="Q37" s="66">
        <f t="shared" si="23"/>
        <v>2.8028786798630589E-2</v>
      </c>
    </row>
    <row r="38" spans="1:17" ht="20.100000000000001" customHeight="1" x14ac:dyDescent="0.25">
      <c r="A38" s="13" t="s">
        <v>10</v>
      </c>
      <c r="B38" s="1"/>
      <c r="C38" s="235">
        <v>1205.0899999999995</v>
      </c>
      <c r="D38" s="236">
        <v>1284.9000000000001</v>
      </c>
      <c r="E38" s="258">
        <f t="shared" si="24"/>
        <v>5.6541697889350455E-3</v>
      </c>
      <c r="F38" s="259">
        <f t="shared" si="25"/>
        <v>6.0498349325915912E-3</v>
      </c>
      <c r="G38" s="64">
        <f t="shared" si="19"/>
        <v>6.6227418699018881E-2</v>
      </c>
      <c r="I38" s="235">
        <v>844.76800000000003</v>
      </c>
      <c r="J38" s="236">
        <v>706.55899999999963</v>
      </c>
      <c r="K38" s="258">
        <f t="shared" si="20"/>
        <v>1.4194298541870402E-2</v>
      </c>
      <c r="L38" s="259">
        <f t="shared" si="21"/>
        <v>1.1778480960220938E-2</v>
      </c>
      <c r="M38" s="64">
        <f t="shared" si="22"/>
        <v>-0.16360586575249109</v>
      </c>
      <c r="O38" s="285">
        <f t="shared" si="17"/>
        <v>7.009999253167817</v>
      </c>
      <c r="P38" s="286">
        <f t="shared" si="18"/>
        <v>5.4989415518717379</v>
      </c>
      <c r="Q38" s="64">
        <f t="shared" si="23"/>
        <v>-0.21555746965496927</v>
      </c>
    </row>
    <row r="39" spans="1:17" ht="20.100000000000001" customHeight="1" thickBot="1" x14ac:dyDescent="0.3">
      <c r="A39" s="13" t="s">
        <v>11</v>
      </c>
      <c r="B39" s="15"/>
      <c r="C39" s="255">
        <v>2228.3600000000006</v>
      </c>
      <c r="D39" s="256">
        <v>1956.9299999999998</v>
      </c>
      <c r="E39" s="264">
        <f>C39/$C$40</f>
        <v>1.0455257110150534E-2</v>
      </c>
      <c r="F39" s="265">
        <f>D39/$D$40</f>
        <v>9.2140271419071211E-3</v>
      </c>
      <c r="G39" s="67">
        <f t="shared" si="19"/>
        <v>-0.12180706887576544</v>
      </c>
      <c r="I39" s="255">
        <v>509.19800000000004</v>
      </c>
      <c r="J39" s="256">
        <v>356.19200000000001</v>
      </c>
      <c r="K39" s="264">
        <f t="shared" si="20"/>
        <v>8.5558501611369339E-3</v>
      </c>
      <c r="L39" s="265">
        <f t="shared" si="21"/>
        <v>5.9377924422207044E-3</v>
      </c>
      <c r="M39" s="67">
        <f t="shared" si="22"/>
        <v>-0.30048429098307539</v>
      </c>
      <c r="O39" s="291">
        <f t="shared" si="17"/>
        <v>2.2850796101168571</v>
      </c>
      <c r="P39" s="292">
        <f t="shared" si="18"/>
        <v>1.8201570827776161</v>
      </c>
      <c r="Q39" s="67">
        <f>(P39-O39)/O39</f>
        <v>-0.20346010059381048</v>
      </c>
    </row>
    <row r="40" spans="1:17" ht="26.25" customHeight="1" thickBot="1" x14ac:dyDescent="0.3">
      <c r="A40" s="17" t="s">
        <v>12</v>
      </c>
      <c r="B40" s="59"/>
      <c r="C40" s="257">
        <f>C28+C29+C30+C33+C37+C38+C39</f>
        <v>213132.97000000003</v>
      </c>
      <c r="D40" s="274">
        <f>D28+D29+D30+D33+D37+D38+D39</f>
        <v>212385.95999999996</v>
      </c>
      <c r="E40" s="266">
        <f>C40/$C$40</f>
        <v>1</v>
      </c>
      <c r="F40" s="267">
        <f>D40/$D$40</f>
        <v>1</v>
      </c>
      <c r="G40" s="67">
        <f t="shared" si="19"/>
        <v>-3.5049011891499821E-3</v>
      </c>
      <c r="H40" s="2"/>
      <c r="I40" s="257">
        <f>I28+I29+I30+I33+I37+I38+I39</f>
        <v>59514.599999999984</v>
      </c>
      <c r="J40" s="274">
        <f>J28+J29+J30+J33+J37+J38+J39</f>
        <v>59987.277000000016</v>
      </c>
      <c r="K40" s="266">
        <f>K28+K29+K30+K33+K37+K38+K39</f>
        <v>1</v>
      </c>
      <c r="L40" s="267">
        <f>L28+L29+L30+L33+L37+L38+L39</f>
        <v>0.99999999999999978</v>
      </c>
      <c r="M40" s="67">
        <f t="shared" si="22"/>
        <v>7.9422024175585908E-3</v>
      </c>
      <c r="N40" s="2"/>
      <c r="O40" s="293">
        <f t="shared" si="17"/>
        <v>2.7923694771390823</v>
      </c>
      <c r="P40" s="294">
        <f t="shared" si="18"/>
        <v>2.8244464464600219</v>
      </c>
      <c r="Q40" s="67">
        <f>(P40-O40)/O40</f>
        <v>1.1487365688370121E-2</v>
      </c>
    </row>
    <row r="42" spans="1:17" x14ac:dyDescent="0.25">
      <c r="A42" s="2"/>
    </row>
    <row r="43" spans="1:17" ht="8.25" customHeight="1" thickBot="1" x14ac:dyDescent="0.3"/>
    <row r="44" spans="1:17" ht="15" customHeight="1" x14ac:dyDescent="0.25">
      <c r="A44" s="434" t="s">
        <v>15</v>
      </c>
      <c r="B44" s="452"/>
      <c r="C44" s="455" t="s">
        <v>1</v>
      </c>
      <c r="D44" s="451"/>
      <c r="E44" s="446" t="s">
        <v>106</v>
      </c>
      <c r="F44" s="446"/>
      <c r="G44" s="148" t="s">
        <v>0</v>
      </c>
      <c r="I44" s="447">
        <v>1000</v>
      </c>
      <c r="J44" s="451"/>
      <c r="K44" s="446" t="s">
        <v>106</v>
      </c>
      <c r="L44" s="446"/>
      <c r="M44" s="148" t="s">
        <v>0</v>
      </c>
      <c r="O44" s="445" t="s">
        <v>22</v>
      </c>
      <c r="P44" s="446"/>
      <c r="Q44" s="148" t="s">
        <v>0</v>
      </c>
    </row>
    <row r="45" spans="1:17" ht="15" customHeight="1" x14ac:dyDescent="0.25">
      <c r="A45" s="453"/>
      <c r="B45" s="454"/>
      <c r="C45" s="456" t="str">
        <f>C5</f>
        <v>jan-fev</v>
      </c>
      <c r="D45" s="444"/>
      <c r="E45" s="448" t="str">
        <f>C25</f>
        <v>jan-fev</v>
      </c>
      <c r="F45" s="448"/>
      <c r="G45" s="149" t="str">
        <f>G25</f>
        <v>2022 /2021</v>
      </c>
      <c r="I45" s="443" t="str">
        <f>C5</f>
        <v>jan-fev</v>
      </c>
      <c r="J45" s="444"/>
      <c r="K45" s="457" t="str">
        <f>C25</f>
        <v>jan-fev</v>
      </c>
      <c r="L45" s="450"/>
      <c r="M45" s="149" t="str">
        <f>G45</f>
        <v>2022 /2021</v>
      </c>
      <c r="O45" s="443" t="str">
        <f>C5</f>
        <v>jan-fev</v>
      </c>
      <c r="P45" s="444"/>
      <c r="Q45" s="149" t="str">
        <f>Q25</f>
        <v>2022 /2021</v>
      </c>
    </row>
    <row r="46" spans="1:17" ht="15.75" customHeight="1" x14ac:dyDescent="0.25">
      <c r="A46" s="453"/>
      <c r="B46" s="454"/>
      <c r="C46" s="159">
        <f>C6</f>
        <v>2021</v>
      </c>
      <c r="D46" s="157">
        <f>D6</f>
        <v>2022</v>
      </c>
      <c r="E46" s="244">
        <f>C26</f>
        <v>2021</v>
      </c>
      <c r="F46" s="157">
        <f>D26</f>
        <v>2022</v>
      </c>
      <c r="G46" s="149" t="s">
        <v>1</v>
      </c>
      <c r="I46" s="154">
        <f>C6</f>
        <v>2021</v>
      </c>
      <c r="J46" s="158">
        <f>D6</f>
        <v>2022</v>
      </c>
      <c r="K46" s="156">
        <f>C26</f>
        <v>2021</v>
      </c>
      <c r="L46" s="157">
        <f>D26</f>
        <v>2022</v>
      </c>
      <c r="M46" s="322">
        <v>1000</v>
      </c>
      <c r="O46" s="154">
        <f>O26</f>
        <v>2021</v>
      </c>
      <c r="P46" s="158">
        <f>P26</f>
        <v>2022</v>
      </c>
      <c r="Q46" s="149"/>
    </row>
    <row r="47" spans="1:17" s="375" customFormat="1" ht="15.75" customHeight="1" x14ac:dyDescent="0.25">
      <c r="A47" s="28" t="s">
        <v>117</v>
      </c>
      <c r="B47" s="20"/>
      <c r="C47" s="249">
        <f>C48+C49</f>
        <v>120072.88999999996</v>
      </c>
      <c r="D47" s="250">
        <f>D48+D49</f>
        <v>125962.68</v>
      </c>
      <c r="E47" s="260">
        <f>C47/$C$60</f>
        <v>0.48762146637773141</v>
      </c>
      <c r="F47" s="261">
        <f>D47/$D$60</f>
        <v>0.46988276346214763</v>
      </c>
      <c r="G47" s="65">
        <f>(D47-C47)/C47</f>
        <v>4.905178845949356E-2</v>
      </c>
      <c r="H47"/>
      <c r="I47" s="249">
        <f>I48+I49</f>
        <v>34953.546000000002</v>
      </c>
      <c r="J47" s="250">
        <f>J48+J49</f>
        <v>39469.028000000006</v>
      </c>
      <c r="K47" s="260">
        <f>I47/$I$60</f>
        <v>0.56840459406450672</v>
      </c>
      <c r="L47" s="261">
        <f>J47/$J$60</f>
        <v>0.53716468162620734</v>
      </c>
      <c r="M47" s="65">
        <f>(J47-I47)/I47</f>
        <v>0.12918523345242292</v>
      </c>
      <c r="N47"/>
      <c r="O47" s="287">
        <f t="shared" ref="O47" si="26">(I47/C47)*10</f>
        <v>2.9110272935048047</v>
      </c>
      <c r="P47" s="288">
        <f t="shared" ref="P47" si="27">(J47/D47)*10</f>
        <v>3.1333906201424111</v>
      </c>
      <c r="Q47" s="65">
        <f>(P47-O47)/O47</f>
        <v>7.638654818996439E-2</v>
      </c>
    </row>
    <row r="48" spans="1:17" ht="20.100000000000001" customHeight="1" x14ac:dyDescent="0.25">
      <c r="A48" s="13" t="s">
        <v>4</v>
      </c>
      <c r="B48" s="1"/>
      <c r="C48" s="268">
        <v>56376.169999999955</v>
      </c>
      <c r="D48" s="269">
        <v>62622.289999999994</v>
      </c>
      <c r="E48" s="258">
        <f>C48/$C$60</f>
        <v>0.228946189969778</v>
      </c>
      <c r="F48" s="259">
        <f>D48/$D$60</f>
        <v>0.23360200560616853</v>
      </c>
      <c r="G48" s="64">
        <f>(D48-C48)/C48</f>
        <v>0.11079362077984446</v>
      </c>
      <c r="I48" s="268">
        <v>19276.663999999993</v>
      </c>
      <c r="J48" s="269">
        <v>23137.629999999994</v>
      </c>
      <c r="K48" s="258">
        <f>I48/$I$60</f>
        <v>0.31347161103019094</v>
      </c>
      <c r="L48" s="259">
        <f>J48/$J$60</f>
        <v>0.31489799172492866</v>
      </c>
      <c r="M48" s="64">
        <f>(J48-I48)/I48</f>
        <v>0.20029222898733939</v>
      </c>
      <c r="O48" s="285">
        <f t="shared" ref="O48:O60" si="28">(I48/C48)*10</f>
        <v>3.4192929388427782</v>
      </c>
      <c r="P48" s="286">
        <f t="shared" ref="P48:P60" si="29">(J48/D48)*10</f>
        <v>3.6947914233094954</v>
      </c>
      <c r="Q48" s="64">
        <f>(P48-O48)/O48</f>
        <v>8.057177006891858E-2</v>
      </c>
    </row>
    <row r="49" spans="1:17" ht="20.100000000000001" customHeight="1" x14ac:dyDescent="0.25">
      <c r="A49" s="13" t="s">
        <v>5</v>
      </c>
      <c r="B49" s="1"/>
      <c r="C49" s="268">
        <v>63696.720000000008</v>
      </c>
      <c r="D49" s="269">
        <v>63340.389999999992</v>
      </c>
      <c r="E49" s="258">
        <f>C49/$C$60</f>
        <v>0.2586752764079534</v>
      </c>
      <c r="F49" s="259">
        <f>D49/$D$60</f>
        <v>0.2362807578559791</v>
      </c>
      <c r="G49" s="64">
        <f>(D49-C49)/C49</f>
        <v>-5.594165602247906E-3</v>
      </c>
      <c r="I49" s="268">
        <v>15676.882000000007</v>
      </c>
      <c r="J49" s="269">
        <v>16331.398000000008</v>
      </c>
      <c r="K49" s="258">
        <f>I49/$I$60</f>
        <v>0.25493298303431577</v>
      </c>
      <c r="L49" s="259">
        <f>J49/$J$60</f>
        <v>0.2222666899012786</v>
      </c>
      <c r="M49" s="64">
        <f>(J49-I49)/I49</f>
        <v>4.1750393987784122E-2</v>
      </c>
      <c r="O49" s="285">
        <f t="shared" si="28"/>
        <v>2.4611757088905057</v>
      </c>
      <c r="P49" s="286">
        <f t="shared" si="29"/>
        <v>2.5783545065005145</v>
      </c>
      <c r="Q49" s="64">
        <f>(P49-O49)/O49</f>
        <v>4.7610902865132185E-2</v>
      </c>
    </row>
    <row r="50" spans="1:17" ht="20.100000000000001" customHeight="1" x14ac:dyDescent="0.25">
      <c r="A50" s="28" t="s">
        <v>39</v>
      </c>
      <c r="B50" s="20"/>
      <c r="C50" s="249">
        <f>C51+C52</f>
        <v>102555.44999999997</v>
      </c>
      <c r="D50" s="250">
        <f>D51+D52</f>
        <v>115423.67999999999</v>
      </c>
      <c r="E50" s="260">
        <f>C50/$C$60</f>
        <v>0.41648234596525591</v>
      </c>
      <c r="F50" s="261">
        <f>D50/$D$60</f>
        <v>0.43056878217715455</v>
      </c>
      <c r="G50" s="65">
        <f>(D50-C50)/C50</f>
        <v>0.1254758279545361</v>
      </c>
      <c r="I50" s="249">
        <f>I51+I52</f>
        <v>11574.479000000001</v>
      </c>
      <c r="J50" s="250">
        <f>J51+J52</f>
        <v>14579.687999999996</v>
      </c>
      <c r="K50" s="260">
        <f>I50/$I$60</f>
        <v>0.18822087571610496</v>
      </c>
      <c r="L50" s="261">
        <f>J50/$J$60</f>
        <v>0.19842630689383667</v>
      </c>
      <c r="M50" s="65">
        <f>(J50-I50)/I50</f>
        <v>0.25964097390474294</v>
      </c>
      <c r="O50" s="287">
        <f t="shared" si="28"/>
        <v>1.1286069146008335</v>
      </c>
      <c r="P50" s="288">
        <f t="shared" si="29"/>
        <v>1.2631453095240073</v>
      </c>
      <c r="Q50" s="65">
        <f>(P50-O50)/O50</f>
        <v>0.1192074877290269</v>
      </c>
    </row>
    <row r="51" spans="1:17" ht="20.100000000000001" customHeight="1" x14ac:dyDescent="0.25">
      <c r="A51" s="13"/>
      <c r="B51" s="1" t="s">
        <v>6</v>
      </c>
      <c r="C51" s="251">
        <v>97474.869999999966</v>
      </c>
      <c r="D51" s="252">
        <v>113292.07999999999</v>
      </c>
      <c r="E51" s="258">
        <f t="shared" ref="E51:E57" si="30">C51/$C$60</f>
        <v>0.39584987955548284</v>
      </c>
      <c r="F51" s="259">
        <f t="shared" ref="F51:F57" si="31">D51/$D$60</f>
        <v>0.42261720399069552</v>
      </c>
      <c r="G51" s="64">
        <f t="shared" ref="G51:G59" si="32">(D51-C51)/C51</f>
        <v>0.16226961882585764</v>
      </c>
      <c r="I51" s="251">
        <v>10689.065000000001</v>
      </c>
      <c r="J51" s="252">
        <v>14021.810999999996</v>
      </c>
      <c r="K51" s="258">
        <f t="shared" ref="K51:K58" si="33">I51/$I$60</f>
        <v>0.17382252582482263</v>
      </c>
      <c r="L51" s="259">
        <f t="shared" ref="L51:L58" si="34">J51/$J$60</f>
        <v>0.19083372515882197</v>
      </c>
      <c r="M51" s="64">
        <f t="shared" ref="M51:M58" si="35">(J51-I51)/I51</f>
        <v>0.31179022674106627</v>
      </c>
      <c r="O51" s="285">
        <f t="shared" si="28"/>
        <v>1.0965969998215954</v>
      </c>
      <c r="P51" s="286">
        <f t="shared" si="29"/>
        <v>1.237669129210091</v>
      </c>
      <c r="Q51" s="64">
        <f t="shared" ref="Q51:Q58" si="36">(P51-O51)/O51</f>
        <v>0.12864537237603832</v>
      </c>
    </row>
    <row r="52" spans="1:17" ht="20.100000000000001" customHeight="1" x14ac:dyDescent="0.25">
      <c r="A52" s="13"/>
      <c r="B52" s="1" t="s">
        <v>40</v>
      </c>
      <c r="C52" s="251">
        <v>5080.5800000000017</v>
      </c>
      <c r="D52" s="252">
        <v>2131.599999999999</v>
      </c>
      <c r="E52" s="262">
        <f t="shared" si="30"/>
        <v>2.0632466409773065E-2</v>
      </c>
      <c r="F52" s="263">
        <f t="shared" si="31"/>
        <v>7.9515781864589862E-3</v>
      </c>
      <c r="G52" s="64">
        <f t="shared" si="32"/>
        <v>-0.58044160312405313</v>
      </c>
      <c r="I52" s="251">
        <v>885.41400000000033</v>
      </c>
      <c r="J52" s="252">
        <v>557.87699999999995</v>
      </c>
      <c r="K52" s="262">
        <f t="shared" si="33"/>
        <v>1.4398349891282311E-2</v>
      </c>
      <c r="L52" s="263">
        <f t="shared" si="34"/>
        <v>7.5925817350146951E-3</v>
      </c>
      <c r="M52" s="64">
        <f t="shared" si="35"/>
        <v>-0.36992525530429859</v>
      </c>
      <c r="O52" s="285">
        <f t="shared" si="28"/>
        <v>1.7427419704049538</v>
      </c>
      <c r="P52" s="286">
        <f t="shared" si="29"/>
        <v>2.6171748920998321</v>
      </c>
      <c r="Q52" s="64">
        <f t="shared" si="36"/>
        <v>0.50175696491184518</v>
      </c>
    </row>
    <row r="53" spans="1:17" ht="20.100000000000001" customHeight="1" x14ac:dyDescent="0.25">
      <c r="A53" s="28" t="s">
        <v>162</v>
      </c>
      <c r="B53" s="20"/>
      <c r="C53" s="249">
        <f>SUM(C54:C56)</f>
        <v>19779.619999999995</v>
      </c>
      <c r="D53" s="250">
        <f>SUM(D54:D56)</f>
        <v>21225.589999999997</v>
      </c>
      <c r="E53" s="260">
        <f>C53/$C$60</f>
        <v>8.0325936260835437E-2</v>
      </c>
      <c r="F53" s="261">
        <f>D53/$D$60</f>
        <v>7.9178522442635596E-2</v>
      </c>
      <c r="G53" s="65">
        <f>(D53-C53)/C53</f>
        <v>7.3104033343411118E-2</v>
      </c>
      <c r="I53" s="249">
        <f>SUM(I54:I56)</f>
        <v>13861.787000000002</v>
      </c>
      <c r="J53" s="250">
        <f>SUM(J54:J56)</f>
        <v>17286.280999999995</v>
      </c>
      <c r="K53" s="260">
        <f t="shared" si="33"/>
        <v>0.22541642592553146</v>
      </c>
      <c r="L53" s="261">
        <f t="shared" si="34"/>
        <v>0.23526243488606186</v>
      </c>
      <c r="M53" s="65">
        <f t="shared" si="35"/>
        <v>0.24704563704520874</v>
      </c>
      <c r="O53" s="287">
        <f t="shared" si="28"/>
        <v>7.008115929426352</v>
      </c>
      <c r="P53" s="288">
        <f t="shared" si="29"/>
        <v>8.1440756181571388</v>
      </c>
      <c r="Q53" s="65">
        <f t="shared" si="36"/>
        <v>0.16209202304445477</v>
      </c>
    </row>
    <row r="54" spans="1:17" ht="20.100000000000001" customHeight="1" x14ac:dyDescent="0.25">
      <c r="A54" s="13"/>
      <c r="B54" s="4" t="s">
        <v>7</v>
      </c>
      <c r="C54" s="251">
        <v>18012.689999999995</v>
      </c>
      <c r="D54" s="252">
        <v>19461.359999999997</v>
      </c>
      <c r="E54" s="258">
        <f>C54/$C$60</f>
        <v>7.3150353183033229E-2</v>
      </c>
      <c r="F54" s="259">
        <f>D54/$D$60</f>
        <v>7.259735675306131E-2</v>
      </c>
      <c r="G54" s="64">
        <f>(D54-C54)/C54</f>
        <v>8.0424967064886055E-2</v>
      </c>
      <c r="I54" s="251">
        <v>12837.970000000003</v>
      </c>
      <c r="J54" s="252">
        <v>15242.567999999996</v>
      </c>
      <c r="K54" s="258">
        <f t="shared" si="33"/>
        <v>0.20876740592963919</v>
      </c>
      <c r="L54" s="259">
        <f t="shared" si="34"/>
        <v>0.207447956075478</v>
      </c>
      <c r="M54" s="64">
        <f t="shared" si="35"/>
        <v>0.1873036001797786</v>
      </c>
      <c r="O54" s="285">
        <f t="shared" si="28"/>
        <v>7.1271808930259759</v>
      </c>
      <c r="P54" s="286">
        <f t="shared" si="29"/>
        <v>7.8322213863779302</v>
      </c>
      <c r="Q54" s="64">
        <f t="shared" si="36"/>
        <v>9.8922772402457768E-2</v>
      </c>
    </row>
    <row r="55" spans="1:17" ht="20.100000000000001" customHeight="1" x14ac:dyDescent="0.25">
      <c r="A55" s="13"/>
      <c r="B55" s="4" t="s">
        <v>8</v>
      </c>
      <c r="C55" s="251">
        <v>1251.3199999999997</v>
      </c>
      <c r="D55" s="252">
        <v>1648.14</v>
      </c>
      <c r="E55" s="258">
        <f t="shared" si="30"/>
        <v>5.0816674214119685E-3</v>
      </c>
      <c r="F55" s="259">
        <f t="shared" si="31"/>
        <v>6.1481113117988926E-3</v>
      </c>
      <c r="G55" s="64">
        <f t="shared" si="32"/>
        <v>0.31712112009717774</v>
      </c>
      <c r="I55" s="251">
        <v>850.97</v>
      </c>
      <c r="J55" s="252">
        <v>1954.44</v>
      </c>
      <c r="K55" s="258">
        <f t="shared" si="33"/>
        <v>1.3838231388914683E-2</v>
      </c>
      <c r="L55" s="259">
        <f t="shared" si="34"/>
        <v>2.6599493161005242E-2</v>
      </c>
      <c r="M55" s="64">
        <f t="shared" si="35"/>
        <v>1.2967202134035278</v>
      </c>
      <c r="O55" s="285">
        <f t="shared" si="28"/>
        <v>6.8005785890100068</v>
      </c>
      <c r="P55" s="286">
        <f t="shared" si="29"/>
        <v>11.858458626087589</v>
      </c>
      <c r="Q55" s="64">
        <f t="shared" si="36"/>
        <v>0.74374260526175062</v>
      </c>
    </row>
    <row r="56" spans="1:17" ht="20.100000000000001" customHeight="1" x14ac:dyDescent="0.25">
      <c r="A56" s="37"/>
      <c r="B56" s="38" t="s">
        <v>9</v>
      </c>
      <c r="C56" s="253">
        <v>515.61</v>
      </c>
      <c r="D56" s="254">
        <v>116.09000000000003</v>
      </c>
      <c r="E56" s="262">
        <f t="shared" si="30"/>
        <v>2.0939156563902325E-3</v>
      </c>
      <c r="F56" s="263">
        <f t="shared" si="31"/>
        <v>4.3305437777539142E-4</v>
      </c>
      <c r="G56" s="64">
        <f t="shared" si="32"/>
        <v>-0.77484920773452803</v>
      </c>
      <c r="I56" s="253">
        <v>172.84700000000004</v>
      </c>
      <c r="J56" s="254">
        <v>89.272999999999982</v>
      </c>
      <c r="K56" s="262">
        <f t="shared" si="33"/>
        <v>2.8107886069776099E-3</v>
      </c>
      <c r="L56" s="263">
        <f t="shared" si="34"/>
        <v>1.214985649578611E-3</v>
      </c>
      <c r="M56" s="64">
        <f t="shared" si="35"/>
        <v>-0.48351432191475718</v>
      </c>
      <c r="O56" s="285">
        <f t="shared" si="28"/>
        <v>3.3522817633482678</v>
      </c>
      <c r="P56" s="286">
        <f t="shared" si="29"/>
        <v>7.6899819105866101</v>
      </c>
      <c r="Q56" s="64">
        <f t="shared" si="36"/>
        <v>1.2939545221598068</v>
      </c>
    </row>
    <row r="57" spans="1:17" ht="20.100000000000001" customHeight="1" x14ac:dyDescent="0.25">
      <c r="A57" s="13" t="s">
        <v>163</v>
      </c>
      <c r="B57" s="4"/>
      <c r="C57" s="235">
        <v>159.57000000000002</v>
      </c>
      <c r="D57" s="236">
        <v>517.39</v>
      </c>
      <c r="E57" s="258">
        <f t="shared" si="30"/>
        <v>6.4802102614415827E-4</v>
      </c>
      <c r="F57" s="259">
        <f t="shared" si="31"/>
        <v>1.9300370791386827E-3</v>
      </c>
      <c r="G57" s="66">
        <f t="shared" si="32"/>
        <v>2.2424014539073753</v>
      </c>
      <c r="I57" s="235">
        <v>22.439000000000004</v>
      </c>
      <c r="J57" s="236">
        <v>504.63100000000003</v>
      </c>
      <c r="K57" s="258">
        <f t="shared" si="33"/>
        <v>3.6489661696165155E-4</v>
      </c>
      <c r="L57" s="259">
        <f t="shared" si="34"/>
        <v>6.8679155324958751E-3</v>
      </c>
      <c r="M57" s="66">
        <f t="shared" si="35"/>
        <v>21.489014661972455</v>
      </c>
      <c r="O57" s="289">
        <f t="shared" si="28"/>
        <v>1.4062167074011405</v>
      </c>
      <c r="P57" s="290">
        <f t="shared" si="29"/>
        <v>9.7533968573030023</v>
      </c>
      <c r="Q57" s="66">
        <f t="shared" si="36"/>
        <v>5.9359130822222026</v>
      </c>
    </row>
    <row r="58" spans="1:17" ht="20.100000000000001" customHeight="1" x14ac:dyDescent="0.25">
      <c r="A58" s="13" t="s">
        <v>10</v>
      </c>
      <c r="B58" s="1"/>
      <c r="C58" s="235">
        <v>1659.9499999999998</v>
      </c>
      <c r="D58" s="236">
        <v>2545.5400000000004</v>
      </c>
      <c r="E58" s="258">
        <f>C58/$C$60</f>
        <v>6.7411324330888967E-3</v>
      </c>
      <c r="F58" s="259">
        <f>D58/$D$60</f>
        <v>9.4957122990987144E-3</v>
      </c>
      <c r="G58" s="64">
        <f t="shared" si="32"/>
        <v>0.53350402120545837</v>
      </c>
      <c r="I58" s="235">
        <v>739.16400000000044</v>
      </c>
      <c r="J58" s="236">
        <v>1175.1059999999995</v>
      </c>
      <c r="K58" s="258">
        <f t="shared" si="33"/>
        <v>1.2020074111138746E-2</v>
      </c>
      <c r="L58" s="259">
        <f t="shared" si="34"/>
        <v>1.5992930972788224E-2</v>
      </c>
      <c r="M58" s="64">
        <f t="shared" si="35"/>
        <v>0.58977709953406665</v>
      </c>
      <c r="O58" s="285">
        <f t="shared" si="28"/>
        <v>4.4529293050995546</v>
      </c>
      <c r="P58" s="286">
        <f t="shared" si="29"/>
        <v>4.616332880253303</v>
      </c>
      <c r="Q58" s="64">
        <f t="shared" si="36"/>
        <v>3.6695748788694312E-2</v>
      </c>
    </row>
    <row r="59" spans="1:17" ht="20.100000000000001" customHeight="1" thickBot="1" x14ac:dyDescent="0.3">
      <c r="A59" s="13" t="s">
        <v>11</v>
      </c>
      <c r="B59" s="15"/>
      <c r="C59" s="255">
        <v>2014.5299999999997</v>
      </c>
      <c r="D59" s="256">
        <v>2397.69</v>
      </c>
      <c r="E59" s="264">
        <f>C59/$C$60</f>
        <v>8.1810979369442306E-3</v>
      </c>
      <c r="F59" s="265">
        <f>D59/$D$60</f>
        <v>8.9441825398249453E-3</v>
      </c>
      <c r="G59" s="67">
        <f t="shared" si="32"/>
        <v>0.1901982100043188</v>
      </c>
      <c r="I59" s="255">
        <v>342.71499999999997</v>
      </c>
      <c r="J59" s="256">
        <v>461.85399999999998</v>
      </c>
      <c r="K59" s="264">
        <f>I59/$I$60</f>
        <v>5.5731335657566014E-3</v>
      </c>
      <c r="L59" s="265">
        <f>J59/$J$60</f>
        <v>6.2857300886099933E-3</v>
      </c>
      <c r="M59" s="67">
        <f>(J59-I59)/I59</f>
        <v>0.34763287279517974</v>
      </c>
      <c r="O59" s="291">
        <f t="shared" si="28"/>
        <v>1.7012156681707395</v>
      </c>
      <c r="P59" s="292">
        <f t="shared" si="29"/>
        <v>1.9262456781318684</v>
      </c>
      <c r="Q59" s="67">
        <f>(P59-O59)/O59</f>
        <v>0.13227600366689318</v>
      </c>
    </row>
    <row r="60" spans="1:17" ht="26.25" customHeight="1" thickBot="1" x14ac:dyDescent="0.3">
      <c r="A60" s="17" t="s">
        <v>12</v>
      </c>
      <c r="B60" s="59"/>
      <c r="C60" s="257">
        <f>C48+C49+C50+C53+C57+C58+C59</f>
        <v>246242.00999999992</v>
      </c>
      <c r="D60" s="274">
        <f>D48+D49+D50+D53+D57+D58+D59</f>
        <v>268072.56999999995</v>
      </c>
      <c r="E60" s="266">
        <f>E48+E49+E50+E53+E57+E58+E59</f>
        <v>1</v>
      </c>
      <c r="F60" s="267">
        <f>F48+F49+F50+F53+F57+F58+F59</f>
        <v>1</v>
      </c>
      <c r="G60" s="67">
        <f>(D60-C60)/C60</f>
        <v>8.8654896863455721E-2</v>
      </c>
      <c r="H60" s="2"/>
      <c r="I60" s="257">
        <f>I48+I49+I50+I53+I57+I58+I59</f>
        <v>61494.13</v>
      </c>
      <c r="J60" s="274">
        <f>J48+J49+J50+J53+J57+J58+J59</f>
        <v>73476.588000000003</v>
      </c>
      <c r="K60" s="266">
        <f>K48+K49+K50+K53+K57+K58+K59</f>
        <v>1</v>
      </c>
      <c r="L60" s="267">
        <f>L48+L49+L50+L53+L57+L58+L59</f>
        <v>0.99999999999999978</v>
      </c>
      <c r="M60" s="67">
        <f>(J60-I60)/I60</f>
        <v>0.19485531383239355</v>
      </c>
      <c r="N60" s="2"/>
      <c r="O60" s="293">
        <f t="shared" si="28"/>
        <v>2.4973045825933609</v>
      </c>
      <c r="P60" s="294">
        <f t="shared" si="29"/>
        <v>2.740921534791867</v>
      </c>
      <c r="Q60" s="67">
        <f>(P60-O60)/O60</f>
        <v>9.7551958177852172E-2</v>
      </c>
    </row>
    <row r="64" spans="1:17" x14ac:dyDescent="0.25">
      <c r="L64" s="49"/>
    </row>
    <row r="66" spans="3:13" x14ac:dyDescent="0.25">
      <c r="C66" s="137"/>
      <c r="D66" s="137"/>
      <c r="E66" s="137"/>
      <c r="F66" s="137"/>
      <c r="G66" s="326"/>
      <c r="I66" s="326"/>
      <c r="J66" s="137"/>
      <c r="K66" s="137"/>
      <c r="L66" s="137"/>
      <c r="M66" s="326"/>
    </row>
    <row r="68" spans="3:13" x14ac:dyDescent="0.25">
      <c r="M68" s="326"/>
    </row>
    <row r="69" spans="3:13" x14ac:dyDescent="0.25">
      <c r="G69" s="326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131C-25F2-4A63-A7D0-F970CACB6989}">
  <sheetPr>
    <pageSetUpPr fitToPage="1"/>
  </sheetPr>
  <dimension ref="A1:XFC64"/>
  <sheetViews>
    <sheetView showGridLines="0" tabSelected="1" workbookViewId="0">
      <selection activeCell="I54" sqref="I54:J59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40"/>
    <col min="17" max="17" width="10.85546875" customWidth="1"/>
  </cols>
  <sheetData>
    <row r="1" spans="1:20" ht="15.75" x14ac:dyDescent="0.25">
      <c r="A1" s="5" t="s">
        <v>164</v>
      </c>
    </row>
    <row r="3" spans="1:20" ht="8.25" customHeight="1" thickBot="1" x14ac:dyDescent="0.3">
      <c r="Q3" s="15"/>
    </row>
    <row r="4" spans="1:20" x14ac:dyDescent="0.25">
      <c r="A4" s="434" t="s">
        <v>3</v>
      </c>
      <c r="B4" s="452"/>
      <c r="C4" s="455" t="s">
        <v>1</v>
      </c>
      <c r="D4" s="451"/>
      <c r="E4" s="446" t="s">
        <v>105</v>
      </c>
      <c r="F4" s="446"/>
      <c r="G4" s="148" t="s">
        <v>0</v>
      </c>
      <c r="I4" s="447">
        <v>1000</v>
      </c>
      <c r="J4" s="446"/>
      <c r="K4" s="458" t="s">
        <v>105</v>
      </c>
      <c r="L4" s="459"/>
      <c r="M4" s="148" t="s">
        <v>0</v>
      </c>
      <c r="O4" s="445" t="s">
        <v>22</v>
      </c>
      <c r="P4" s="446"/>
      <c r="Q4" s="148" t="s">
        <v>0</v>
      </c>
    </row>
    <row r="5" spans="1:20" x14ac:dyDescent="0.25">
      <c r="A5" s="453"/>
      <c r="B5" s="460"/>
      <c r="C5" s="456" t="s">
        <v>58</v>
      </c>
      <c r="D5" s="444"/>
      <c r="E5" s="448" t="str">
        <f>C5</f>
        <v>fev</v>
      </c>
      <c r="F5" s="448"/>
      <c r="G5" s="149" t="s">
        <v>161</v>
      </c>
      <c r="I5" s="443" t="str">
        <f>C5</f>
        <v>fev</v>
      </c>
      <c r="J5" s="448"/>
      <c r="K5" s="449" t="str">
        <f>C5</f>
        <v>fev</v>
      </c>
      <c r="L5" s="450"/>
      <c r="M5" s="149" t="str">
        <f>G5</f>
        <v>2022 /2021</v>
      </c>
      <c r="O5" s="443" t="str">
        <f>C5</f>
        <v>fev</v>
      </c>
      <c r="P5" s="444"/>
      <c r="Q5" s="149" t="str">
        <f>M5</f>
        <v>2022 /2021</v>
      </c>
    </row>
    <row r="6" spans="1:20" ht="19.5" customHeight="1" x14ac:dyDescent="0.25">
      <c r="A6" s="453"/>
      <c r="B6" s="460"/>
      <c r="C6" s="159">
        <v>2021</v>
      </c>
      <c r="D6" s="157">
        <v>2022</v>
      </c>
      <c r="E6" s="336">
        <f>C6</f>
        <v>2021</v>
      </c>
      <c r="F6" s="157">
        <f>D6</f>
        <v>2022</v>
      </c>
      <c r="G6" s="149" t="s">
        <v>1</v>
      </c>
      <c r="I6" s="335">
        <f>C6</f>
        <v>2021</v>
      </c>
      <c r="J6" s="158">
        <f>D6</f>
        <v>2022</v>
      </c>
      <c r="K6" s="156">
        <f>E6</f>
        <v>2021</v>
      </c>
      <c r="L6" s="157">
        <f>D6</f>
        <v>2022</v>
      </c>
      <c r="M6" s="322">
        <v>1000</v>
      </c>
      <c r="O6" s="335">
        <f>C6</f>
        <v>2021</v>
      </c>
      <c r="P6" s="158">
        <f>D6</f>
        <v>2022</v>
      </c>
      <c r="Q6" s="149"/>
    </row>
    <row r="7" spans="1:20" ht="19.5" customHeight="1" x14ac:dyDescent="0.25">
      <c r="A7" s="28" t="s">
        <v>117</v>
      </c>
      <c r="B7" s="20"/>
      <c r="C7" s="92">
        <f>C8+C9</f>
        <v>101361.54000000004</v>
      </c>
      <c r="D7" s="338">
        <f>D8+D9</f>
        <v>112710.73</v>
      </c>
      <c r="E7" s="260">
        <f t="shared" ref="E7" si="0">C7/$C$20</f>
        <v>0.43640970809129037</v>
      </c>
      <c r="F7" s="261">
        <f t="shared" ref="F7" si="1">D7/$D$20</f>
        <v>0.45485077391524592</v>
      </c>
      <c r="G7" s="339">
        <f>(D7-C7)/C7</f>
        <v>0.11196741880598848</v>
      </c>
      <c r="I7" s="340">
        <f>I8+I9</f>
        <v>27927.379000000008</v>
      </c>
      <c r="J7" s="341">
        <f>J8+J9</f>
        <v>32227.943000000007</v>
      </c>
      <c r="K7" s="260">
        <f t="shared" ref="K7" si="2">I7/$I$20</f>
        <v>0.45625313580940907</v>
      </c>
      <c r="L7" s="261">
        <f t="shared" ref="L7" si="3">J7/$J$20</f>
        <v>0.46678291553547629</v>
      </c>
      <c r="M7" s="339">
        <f>(J7-I7)/I7</f>
        <v>0.15399096349141814</v>
      </c>
      <c r="O7" s="342">
        <f t="shared" ref="O7" si="4">(I7/C7)*10</f>
        <v>2.7552244174664278</v>
      </c>
      <c r="P7" s="343">
        <f t="shared" ref="P7" si="5">(J7/D7)*10</f>
        <v>2.8593500370372911</v>
      </c>
      <c r="Q7" s="339">
        <f>(P7-O7)/O7</f>
        <v>3.7792064744625133E-2</v>
      </c>
    </row>
    <row r="8" spans="1:20" ht="20.100000000000001" customHeight="1" x14ac:dyDescent="0.25">
      <c r="A8" s="13" t="s">
        <v>4</v>
      </c>
      <c r="C8" s="24">
        <v>50107.240000000027</v>
      </c>
      <c r="D8" s="160">
        <v>54475.509999999995</v>
      </c>
      <c r="E8" s="258">
        <f t="shared" ref="E8:E19" si="6">C8/$C$20</f>
        <v>0.21573553422392983</v>
      </c>
      <c r="F8" s="259">
        <f t="shared" ref="F8:F19" si="7">D8/$D$20</f>
        <v>0.21983912164287922</v>
      </c>
      <c r="G8" s="337">
        <f>(D8-C8)/C8</f>
        <v>8.7178419725372325E-2</v>
      </c>
      <c r="I8" s="24">
        <v>15347.622000000003</v>
      </c>
      <c r="J8" s="160">
        <v>17933.685000000001</v>
      </c>
      <c r="K8" s="258">
        <f t="shared" ref="K8:K19" si="8">I8/$I$20</f>
        <v>0.25073604883284872</v>
      </c>
      <c r="L8" s="259">
        <f t="shared" ref="L8:L19" si="9">J8/$J$20</f>
        <v>0.25974781482624681</v>
      </c>
      <c r="M8" s="337">
        <f>(J8-I8)/I8</f>
        <v>0.16849926327348938</v>
      </c>
      <c r="O8" s="39">
        <f t="shared" ref="O8:P20" si="10">(I8/C8)*10</f>
        <v>3.0629549741713964</v>
      </c>
      <c r="P8" s="163">
        <f t="shared" si="10"/>
        <v>3.292063718173543</v>
      </c>
      <c r="Q8" s="337">
        <f>(P8-O8)/O8</f>
        <v>7.479990595164597E-2</v>
      </c>
      <c r="R8" s="137"/>
      <c r="S8" s="137"/>
      <c r="T8" s="366"/>
    </row>
    <row r="9" spans="1:20" ht="20.100000000000001" customHeight="1" x14ac:dyDescent="0.25">
      <c r="A9" s="13" t="s">
        <v>5</v>
      </c>
      <c r="C9" s="24">
        <v>51254.3</v>
      </c>
      <c r="D9" s="160">
        <v>58235.22</v>
      </c>
      <c r="E9" s="258">
        <f t="shared" si="6"/>
        <v>0.22067417386736052</v>
      </c>
      <c r="F9" s="259">
        <f t="shared" si="7"/>
        <v>0.2350116522723667</v>
      </c>
      <c r="G9" s="337">
        <f>(D9-C9)/C9</f>
        <v>0.13620164552047337</v>
      </c>
      <c r="I9" s="24">
        <v>12579.757000000005</v>
      </c>
      <c r="J9" s="160">
        <v>14294.258000000007</v>
      </c>
      <c r="K9" s="258">
        <f t="shared" si="8"/>
        <v>0.20551708697656035</v>
      </c>
      <c r="L9" s="259">
        <f t="shared" si="9"/>
        <v>0.20703510070922954</v>
      </c>
      <c r="M9" s="337">
        <f>(J9-I9)/I9</f>
        <v>0.13629047047570167</v>
      </c>
      <c r="O9" s="39">
        <f t="shared" si="10"/>
        <v>2.4543808031716372</v>
      </c>
      <c r="P9" s="163">
        <f t="shared" si="10"/>
        <v>2.454572679557149</v>
      </c>
      <c r="Q9" s="337">
        <f t="shared" ref="Q9:Q20" si="11">(P9-O9)/O9</f>
        <v>7.8177104899052125E-5</v>
      </c>
      <c r="R9" s="137"/>
      <c r="S9" s="137"/>
      <c r="T9" s="366"/>
    </row>
    <row r="10" spans="1:20" ht="20.100000000000001" customHeight="1" x14ac:dyDescent="0.25">
      <c r="A10" s="28" t="s">
        <v>39</v>
      </c>
      <c r="B10" s="20"/>
      <c r="C10" s="92">
        <f>C11+C12</f>
        <v>83511.449999999968</v>
      </c>
      <c r="D10" s="338">
        <f>D11+D12</f>
        <v>85935.629999999961</v>
      </c>
      <c r="E10" s="260">
        <f t="shared" si="6"/>
        <v>0.35955656866283175</v>
      </c>
      <c r="F10" s="261">
        <f t="shared" si="7"/>
        <v>0.34679828453239731</v>
      </c>
      <c r="G10" s="339">
        <f>(D10-C10)/C10</f>
        <v>2.9028115306344148E-2</v>
      </c>
      <c r="I10" s="340">
        <f>I11+I12</f>
        <v>10623.519</v>
      </c>
      <c r="J10" s="341">
        <f>J11+J12</f>
        <v>11287.575000000001</v>
      </c>
      <c r="K10" s="260">
        <f t="shared" si="8"/>
        <v>0.17355777844676495</v>
      </c>
      <c r="L10" s="261">
        <f t="shared" si="9"/>
        <v>0.16348692089424863</v>
      </c>
      <c r="M10" s="339">
        <f>(J10-I10)/I10</f>
        <v>6.2508101129202145E-2</v>
      </c>
      <c r="O10" s="342">
        <f t="shared" si="10"/>
        <v>1.272103286435573</v>
      </c>
      <c r="P10" s="343">
        <f t="shared" si="10"/>
        <v>1.3134918543100231</v>
      </c>
      <c r="Q10" s="339">
        <f t="shared" si="11"/>
        <v>3.2535540404443626E-2</v>
      </c>
      <c r="R10" s="374"/>
      <c r="S10" s="374"/>
      <c r="T10" s="366"/>
    </row>
    <row r="11" spans="1:20" ht="20.100000000000001" customHeight="1" x14ac:dyDescent="0.25">
      <c r="A11" s="13"/>
      <c r="B11" t="s">
        <v>6</v>
      </c>
      <c r="C11" s="36">
        <v>78704.379999999961</v>
      </c>
      <c r="D11" s="161">
        <v>81953.249999999956</v>
      </c>
      <c r="E11" s="258">
        <f t="shared" si="6"/>
        <v>0.33885984271061748</v>
      </c>
      <c r="F11" s="259">
        <f t="shared" si="7"/>
        <v>0.33072715603358799</v>
      </c>
      <c r="G11" s="337">
        <f t="shared" ref="G11:G19" si="12">(D11-C11)/C11</f>
        <v>4.1279405288498515E-2</v>
      </c>
      <c r="I11" s="24">
        <v>9820.1040000000012</v>
      </c>
      <c r="J11" s="160">
        <v>10443.324000000001</v>
      </c>
      <c r="K11" s="258">
        <f t="shared" si="8"/>
        <v>0.16043228560669873</v>
      </c>
      <c r="L11" s="259">
        <f t="shared" si="9"/>
        <v>0.15125896259037108</v>
      </c>
      <c r="M11" s="337">
        <f t="shared" ref="M11:M19" si="13">(J11-I11)/I11</f>
        <v>6.346368633163145E-2</v>
      </c>
      <c r="O11" s="39">
        <f t="shared" si="10"/>
        <v>1.2477201395907072</v>
      </c>
      <c r="P11" s="163">
        <f t="shared" si="10"/>
        <v>1.2743026054488391</v>
      </c>
      <c r="Q11" s="337">
        <f t="shared" si="11"/>
        <v>2.1304830317840241E-2</v>
      </c>
    </row>
    <row r="12" spans="1:20" ht="20.100000000000001" customHeight="1" x14ac:dyDescent="0.25">
      <c r="A12" s="13"/>
      <c r="B12" t="s">
        <v>40</v>
      </c>
      <c r="C12" s="36">
        <v>4807.0700000000006</v>
      </c>
      <c r="D12" s="161">
        <v>3982.380000000001</v>
      </c>
      <c r="E12" s="262">
        <f t="shared" si="6"/>
        <v>2.0696725952214209E-2</v>
      </c>
      <c r="F12" s="263">
        <f t="shared" si="7"/>
        <v>1.6071128498809276E-2</v>
      </c>
      <c r="G12" s="337">
        <f t="shared" si="12"/>
        <v>-0.17155772643210926</v>
      </c>
      <c r="I12" s="24">
        <v>803.41499999999996</v>
      </c>
      <c r="J12" s="160">
        <v>844.25099999999998</v>
      </c>
      <c r="K12" s="262">
        <f t="shared" si="8"/>
        <v>1.312549284006624E-2</v>
      </c>
      <c r="L12" s="263">
        <f t="shared" si="9"/>
        <v>1.2227958303877517E-2</v>
      </c>
      <c r="M12" s="337">
        <f t="shared" si="13"/>
        <v>5.0828027856089336E-2</v>
      </c>
      <c r="O12" s="39">
        <f t="shared" si="10"/>
        <v>1.671319535600688</v>
      </c>
      <c r="P12" s="163">
        <f t="shared" si="10"/>
        <v>2.1199659500097927</v>
      </c>
      <c r="Q12" s="337">
        <f t="shared" si="11"/>
        <v>0.26843844330932021</v>
      </c>
    </row>
    <row r="13" spans="1:20" ht="20.100000000000001" customHeight="1" x14ac:dyDescent="0.25">
      <c r="A13" s="28" t="s">
        <v>162</v>
      </c>
      <c r="B13" s="20"/>
      <c r="C13" s="92">
        <f>SUM(C14:C16)</f>
        <v>43289.499999999993</v>
      </c>
      <c r="D13" s="338">
        <f>SUM(D14:D16)</f>
        <v>44515.340000000011</v>
      </c>
      <c r="E13" s="260">
        <f t="shared" si="6"/>
        <v>0.18638191624178072</v>
      </c>
      <c r="F13" s="261">
        <f t="shared" si="7"/>
        <v>0.17964427033788449</v>
      </c>
      <c r="G13" s="339">
        <f t="shared" si="12"/>
        <v>2.8317259381605668E-2</v>
      </c>
      <c r="I13" s="340">
        <f>SUM(I14:I16)</f>
        <v>21410.261000000002</v>
      </c>
      <c r="J13" s="341">
        <f>SUM(J14:J16)</f>
        <v>23817.286999999997</v>
      </c>
      <c r="K13" s="260">
        <f t="shared" si="8"/>
        <v>0.34978215176396943</v>
      </c>
      <c r="L13" s="261">
        <f t="shared" si="9"/>
        <v>0.34496469929853091</v>
      </c>
      <c r="M13" s="339">
        <f t="shared" si="13"/>
        <v>0.11242394476181276</v>
      </c>
      <c r="O13" s="342">
        <f t="shared" si="10"/>
        <v>4.9458323611961337</v>
      </c>
      <c r="P13" s="343">
        <f t="shared" si="10"/>
        <v>5.3503549562914703</v>
      </c>
      <c r="Q13" s="339">
        <f t="shared" si="11"/>
        <v>8.1790599752051468E-2</v>
      </c>
    </row>
    <row r="14" spans="1:20" ht="20.100000000000001" customHeight="1" x14ac:dyDescent="0.25">
      <c r="A14" s="13"/>
      <c r="B14" s="8" t="s">
        <v>7</v>
      </c>
      <c r="C14" s="36">
        <v>40594.319999999992</v>
      </c>
      <c r="D14" s="161">
        <v>42199.530000000013</v>
      </c>
      <c r="E14" s="258">
        <f t="shared" si="6"/>
        <v>0.17477788263047722</v>
      </c>
      <c r="F14" s="259">
        <f t="shared" si="7"/>
        <v>0.17029868300346954</v>
      </c>
      <c r="G14" s="337">
        <f t="shared" si="12"/>
        <v>3.9542724203780757E-2</v>
      </c>
      <c r="I14" s="36">
        <v>20141.728000000003</v>
      </c>
      <c r="J14" s="161">
        <v>22296.392999999996</v>
      </c>
      <c r="K14" s="258">
        <f t="shared" si="8"/>
        <v>0.32905796711607543</v>
      </c>
      <c r="L14" s="259">
        <f t="shared" si="9"/>
        <v>0.32293638258156226</v>
      </c>
      <c r="M14" s="337">
        <f t="shared" si="13"/>
        <v>0.10697518107681692</v>
      </c>
      <c r="O14" s="39">
        <f t="shared" si="10"/>
        <v>4.9617108994558858</v>
      </c>
      <c r="P14" s="163">
        <f t="shared" si="10"/>
        <v>5.2835642956212991</v>
      </c>
      <c r="Q14" s="337">
        <f t="shared" si="11"/>
        <v>6.4867422283855475E-2</v>
      </c>
    </row>
    <row r="15" spans="1:20" ht="20.100000000000001" customHeight="1" x14ac:dyDescent="0.25">
      <c r="A15" s="13"/>
      <c r="B15" s="8" t="s">
        <v>8</v>
      </c>
      <c r="C15" s="36">
        <v>1930.6099999999997</v>
      </c>
      <c r="D15" s="161">
        <v>1617.2100000000003</v>
      </c>
      <c r="E15" s="258">
        <f t="shared" si="6"/>
        <v>8.3121955974438198E-3</v>
      </c>
      <c r="F15" s="259">
        <f t="shared" si="7"/>
        <v>6.5263459839491325E-3</v>
      </c>
      <c r="G15" s="337">
        <f t="shared" si="12"/>
        <v>-0.16233211264833367</v>
      </c>
      <c r="I15" s="36">
        <v>1090.5940000000003</v>
      </c>
      <c r="J15" s="161">
        <v>1266.1469999999997</v>
      </c>
      <c r="K15" s="258">
        <f t="shared" si="8"/>
        <v>1.7817172617413422E-2</v>
      </c>
      <c r="L15" s="259">
        <f t="shared" si="9"/>
        <v>1.8338613424893312E-2</v>
      </c>
      <c r="M15" s="337">
        <f t="shared" si="13"/>
        <v>0.16097007685719836</v>
      </c>
      <c r="O15" s="39">
        <f t="shared" si="10"/>
        <v>5.6489606911805099</v>
      </c>
      <c r="P15" s="163">
        <f t="shared" si="10"/>
        <v>7.8292058545272383</v>
      </c>
      <c r="Q15" s="337">
        <f t="shared" si="11"/>
        <v>0.38595509555424162</v>
      </c>
    </row>
    <row r="16" spans="1:20" ht="20.100000000000001" customHeight="1" x14ac:dyDescent="0.25">
      <c r="A16" s="37"/>
      <c r="B16" s="38" t="s">
        <v>9</v>
      </c>
      <c r="C16" s="344">
        <v>764.56999999999994</v>
      </c>
      <c r="D16" s="345">
        <v>698.59999999999991</v>
      </c>
      <c r="E16" s="262">
        <f t="shared" si="6"/>
        <v>3.2918380138596726E-3</v>
      </c>
      <c r="F16" s="263">
        <f t="shared" si="7"/>
        <v>2.8192413504658409E-3</v>
      </c>
      <c r="G16" s="337">
        <f t="shared" si="12"/>
        <v>-8.6283793504845899E-2</v>
      </c>
      <c r="I16" s="344">
        <v>177.93900000000002</v>
      </c>
      <c r="J16" s="345">
        <v>254.74700000000001</v>
      </c>
      <c r="K16" s="262">
        <f t="shared" si="8"/>
        <v>2.9070120304805699E-3</v>
      </c>
      <c r="L16" s="263">
        <f t="shared" si="9"/>
        <v>3.6897032920753265E-3</v>
      </c>
      <c r="M16" s="337">
        <f t="shared" si="13"/>
        <v>0.43165354419211066</v>
      </c>
      <c r="O16" s="39">
        <f t="shared" si="10"/>
        <v>2.3273081601423025</v>
      </c>
      <c r="P16" s="163">
        <f t="shared" si="10"/>
        <v>3.6465359290008599</v>
      </c>
      <c r="Q16" s="337">
        <f t="shared" si="11"/>
        <v>0.56684705165038984</v>
      </c>
    </row>
    <row r="17" spans="1:17" ht="20.100000000000001" customHeight="1" x14ac:dyDescent="0.25">
      <c r="A17" s="13" t="s">
        <v>163</v>
      </c>
      <c r="B17" s="8"/>
      <c r="C17" s="24">
        <v>90.100000000000009</v>
      </c>
      <c r="D17" s="160">
        <v>207.18</v>
      </c>
      <c r="E17" s="258">
        <f t="shared" si="6"/>
        <v>3.8792341453203308E-4</v>
      </c>
      <c r="F17" s="259">
        <f t="shared" si="7"/>
        <v>8.360870641132451E-4</v>
      </c>
      <c r="G17" s="346">
        <f t="shared" si="12"/>
        <v>1.2994450610432851</v>
      </c>
      <c r="I17" s="36">
        <v>12.67</v>
      </c>
      <c r="J17" s="161">
        <v>122.45</v>
      </c>
      <c r="K17" s="258">
        <f t="shared" si="8"/>
        <v>2.0699139832295796E-4</v>
      </c>
      <c r="L17" s="259">
        <f t="shared" si="9"/>
        <v>1.7735406819888897E-3</v>
      </c>
      <c r="M17" s="346">
        <f t="shared" si="13"/>
        <v>8.6645619573796377</v>
      </c>
      <c r="O17" s="347">
        <f t="shared" si="10"/>
        <v>1.4062153163152051</v>
      </c>
      <c r="P17" s="348">
        <f t="shared" si="10"/>
        <v>5.9103195289120567</v>
      </c>
      <c r="Q17" s="346">
        <f t="shared" si="11"/>
        <v>3.2029975497630341</v>
      </c>
    </row>
    <row r="18" spans="1:17" ht="20.100000000000001" customHeight="1" x14ac:dyDescent="0.25">
      <c r="A18" s="13" t="s">
        <v>10</v>
      </c>
      <c r="C18" s="24">
        <v>1880.0799999999992</v>
      </c>
      <c r="D18" s="160">
        <v>2260.25</v>
      </c>
      <c r="E18" s="258">
        <f t="shared" si="6"/>
        <v>8.0946398800597601E-3</v>
      </c>
      <c r="F18" s="259">
        <f t="shared" si="7"/>
        <v>9.1213716896513287E-3</v>
      </c>
      <c r="G18" s="337">
        <f t="shared" si="12"/>
        <v>0.202209480447641</v>
      </c>
      <c r="I18" s="24">
        <v>787.78000000000009</v>
      </c>
      <c r="J18" s="160">
        <v>1157.2320000000002</v>
      </c>
      <c r="K18" s="258">
        <f t="shared" si="8"/>
        <v>1.2870061860367784E-2</v>
      </c>
      <c r="L18" s="259">
        <f t="shared" si="9"/>
        <v>1.6761110906487277E-2</v>
      </c>
      <c r="M18" s="337">
        <f t="shared" si="13"/>
        <v>0.46897864886135732</v>
      </c>
      <c r="O18" s="39">
        <f t="shared" si="10"/>
        <v>4.1901408450704247</v>
      </c>
      <c r="P18" s="163">
        <f t="shared" si="10"/>
        <v>5.1199292113704242</v>
      </c>
      <c r="Q18" s="337">
        <f t="shared" si="11"/>
        <v>0.22189907229344513</v>
      </c>
    </row>
    <row r="19" spans="1:17" ht="20.100000000000001" customHeight="1" thickBot="1" x14ac:dyDescent="0.3">
      <c r="A19" s="13" t="s">
        <v>11</v>
      </c>
      <c r="B19" s="15"/>
      <c r="C19" s="26">
        <v>2129.6700000000005</v>
      </c>
      <c r="D19" s="162">
        <v>2168.0300000000007</v>
      </c>
      <c r="E19" s="264">
        <f t="shared" si="6"/>
        <v>9.1692437095053838E-3</v>
      </c>
      <c r="F19" s="265">
        <f t="shared" si="7"/>
        <v>8.7492124607077872E-3</v>
      </c>
      <c r="G19" s="349">
        <f t="shared" si="12"/>
        <v>1.8012180290843238E-2</v>
      </c>
      <c r="I19" s="26">
        <v>448.66399999999999</v>
      </c>
      <c r="J19" s="162">
        <v>430.19200000000001</v>
      </c>
      <c r="K19" s="264">
        <f t="shared" si="8"/>
        <v>7.3298807211658722E-3</v>
      </c>
      <c r="L19" s="265">
        <f t="shared" si="9"/>
        <v>6.2308126832679826E-3</v>
      </c>
      <c r="M19" s="349">
        <f t="shared" si="13"/>
        <v>-4.1171121373678253E-2</v>
      </c>
      <c r="O19" s="350">
        <f t="shared" si="10"/>
        <v>2.1067301506806215</v>
      </c>
      <c r="P19" s="351">
        <f t="shared" si="10"/>
        <v>1.9842529854291679</v>
      </c>
      <c r="Q19" s="349">
        <f t="shared" si="11"/>
        <v>-5.813614297582672E-2</v>
      </c>
    </row>
    <row r="20" spans="1:17" ht="26.25" customHeight="1" thickBot="1" x14ac:dyDescent="0.3">
      <c r="A20" s="17" t="s">
        <v>12</v>
      </c>
      <c r="B20" s="59"/>
      <c r="C20" s="352">
        <f>C8+C9+C10+C13+C17+C18+C19</f>
        <v>232262.34</v>
      </c>
      <c r="D20" s="165">
        <f>D8+D9+D10+D13+D17+D18+D19</f>
        <v>247797.15999999995</v>
      </c>
      <c r="E20" s="266">
        <f>E8+E9+E10+E13+E17+E18+E19</f>
        <v>0.99999999999999989</v>
      </c>
      <c r="F20" s="267">
        <f>F8+F9+F10+F13+F17+F18+F19</f>
        <v>1</v>
      </c>
      <c r="G20" s="349">
        <f>(D20-C20)/C20</f>
        <v>6.6884799317874555E-2</v>
      </c>
      <c r="H20" s="2"/>
      <c r="I20" s="352">
        <f>I8+I9+I10+I13+I17+I18+I19</f>
        <v>61210.273000000008</v>
      </c>
      <c r="J20" s="353">
        <f>J8+J9+J10+J13+J17+J18+J19</f>
        <v>69042.679000000004</v>
      </c>
      <c r="K20" s="266">
        <f>K8+K9+K10+K13+K17+K18+K19</f>
        <v>1</v>
      </c>
      <c r="L20" s="267">
        <f>L8+L9+L10+L13+L17+L18+L19</f>
        <v>1</v>
      </c>
      <c r="M20" s="349">
        <f>(J20-I20)/I20</f>
        <v>0.12795901106338792</v>
      </c>
      <c r="N20" s="2"/>
      <c r="O20" s="29">
        <f t="shared" si="10"/>
        <v>2.6353937965147516</v>
      </c>
      <c r="P20" s="354">
        <f t="shared" si="10"/>
        <v>2.7862578812444831</v>
      </c>
      <c r="Q20" s="349">
        <f t="shared" si="11"/>
        <v>5.7245366870501815E-2</v>
      </c>
    </row>
    <row r="21" spans="1:17" x14ac:dyDescent="0.25">
      <c r="J21" s="366"/>
    </row>
    <row r="22" spans="1:17" x14ac:dyDescent="0.25">
      <c r="A22" s="2"/>
      <c r="J22" s="381"/>
    </row>
    <row r="23" spans="1:17" ht="8.25" customHeight="1" thickBot="1" x14ac:dyDescent="0.3"/>
    <row r="24" spans="1:17" ht="15" customHeight="1" x14ac:dyDescent="0.25">
      <c r="A24" s="434" t="s">
        <v>2</v>
      </c>
      <c r="B24" s="452"/>
      <c r="C24" s="455" t="s">
        <v>1</v>
      </c>
      <c r="D24" s="451"/>
      <c r="E24" s="446" t="s">
        <v>105</v>
      </c>
      <c r="F24" s="446"/>
      <c r="G24" s="148" t="s">
        <v>0</v>
      </c>
      <c r="I24" s="447">
        <v>1000</v>
      </c>
      <c r="J24" s="451"/>
      <c r="K24" s="446" t="s">
        <v>105</v>
      </c>
      <c r="L24" s="446"/>
      <c r="M24" s="148" t="s">
        <v>0</v>
      </c>
      <c r="O24" s="445" t="s">
        <v>22</v>
      </c>
      <c r="P24" s="446"/>
      <c r="Q24" s="148" t="s">
        <v>0</v>
      </c>
    </row>
    <row r="25" spans="1:17" ht="15" customHeight="1" x14ac:dyDescent="0.25">
      <c r="A25" s="453"/>
      <c r="B25" s="460"/>
      <c r="C25" s="456" t="str">
        <f>C5</f>
        <v>fev</v>
      </c>
      <c r="D25" s="444"/>
      <c r="E25" s="448" t="str">
        <f>C25</f>
        <v>fev</v>
      </c>
      <c r="F25" s="448"/>
      <c r="G25" s="149" t="str">
        <f>G5</f>
        <v>2022 /2021</v>
      </c>
      <c r="I25" s="443" t="str">
        <f>C5</f>
        <v>fev</v>
      </c>
      <c r="J25" s="444"/>
      <c r="K25" s="448" t="str">
        <f>I25</f>
        <v>fev</v>
      </c>
      <c r="L25" s="448"/>
      <c r="M25" s="149" t="str">
        <f>G25</f>
        <v>2022 /2021</v>
      </c>
      <c r="O25" s="443" t="str">
        <f>C5</f>
        <v>fev</v>
      </c>
      <c r="P25" s="444"/>
      <c r="Q25" s="149" t="str">
        <f>Q5</f>
        <v>2022 /2021</v>
      </c>
    </row>
    <row r="26" spans="1:17" ht="19.5" customHeight="1" x14ac:dyDescent="0.25">
      <c r="A26" s="453"/>
      <c r="B26" s="460"/>
      <c r="C26" s="159">
        <f>C6</f>
        <v>2021</v>
      </c>
      <c r="D26" s="157">
        <f>D6</f>
        <v>2022</v>
      </c>
      <c r="E26" s="336">
        <f>C26</f>
        <v>2021</v>
      </c>
      <c r="F26" s="157">
        <f>D26</f>
        <v>2022</v>
      </c>
      <c r="G26" s="149" t="str">
        <f>G6</f>
        <v>HL</v>
      </c>
      <c r="I26" s="335">
        <f>C6</f>
        <v>2021</v>
      </c>
      <c r="J26" s="158">
        <f>D6</f>
        <v>2022</v>
      </c>
      <c r="K26" s="336">
        <f>I26</f>
        <v>2021</v>
      </c>
      <c r="L26" s="157">
        <f>J26</f>
        <v>2022</v>
      </c>
      <c r="M26" s="322">
        <f>M6</f>
        <v>1000</v>
      </c>
      <c r="O26" s="335">
        <f>C6</f>
        <v>2021</v>
      </c>
      <c r="P26" s="158">
        <f>D6</f>
        <v>2022</v>
      </c>
      <c r="Q26" s="149"/>
    </row>
    <row r="27" spans="1:17" ht="19.5" customHeight="1" x14ac:dyDescent="0.25">
      <c r="A27" s="28" t="s">
        <v>117</v>
      </c>
      <c r="B27" s="20"/>
      <c r="C27" s="92">
        <f>C28+C29</f>
        <v>40959.46</v>
      </c>
      <c r="D27" s="338">
        <f>D28+D29</f>
        <v>44912.45</v>
      </c>
      <c r="E27" s="260">
        <f>C27/$C$40</f>
        <v>0.38040173404553096</v>
      </c>
      <c r="F27" s="261">
        <f>D27/$D$40</f>
        <v>0.41429592583262159</v>
      </c>
      <c r="G27" s="339">
        <f>(D27-C27)/C27</f>
        <v>9.6509817268098708E-2</v>
      </c>
      <c r="I27" s="92">
        <f>I28+I29</f>
        <v>10279.23</v>
      </c>
      <c r="J27" s="338">
        <f>J28+J29</f>
        <v>11784.159000000001</v>
      </c>
      <c r="K27" s="260">
        <f>I27/$I$40</f>
        <v>0.34744674438970063</v>
      </c>
      <c r="L27" s="261">
        <f>J27/$J$40</f>
        <v>0.37654615019828314</v>
      </c>
      <c r="M27" s="339">
        <f>(J27-I27)/I27</f>
        <v>0.14640483771644394</v>
      </c>
      <c r="O27" s="342">
        <f t="shared" ref="O27:O28" si="14">(I27/C27)*10</f>
        <v>2.5096107224069848</v>
      </c>
      <c r="P27" s="343">
        <f t="shared" ref="P27:P28" si="15">(J27/D27)*10</f>
        <v>2.6238067618221677</v>
      </c>
      <c r="Q27" s="339">
        <f t="shared" ref="Q27:Q28" si="16">(P27-O27)/O27</f>
        <v>4.5503487212413825E-2</v>
      </c>
    </row>
    <row r="28" spans="1:17" ht="20.100000000000001" customHeight="1" x14ac:dyDescent="0.25">
      <c r="A28" s="13" t="s">
        <v>4</v>
      </c>
      <c r="C28" s="24">
        <v>22266.689999999991</v>
      </c>
      <c r="D28" s="160">
        <v>22238.15</v>
      </c>
      <c r="E28" s="258">
        <f>C28/$C$40</f>
        <v>0.20679685443739446</v>
      </c>
      <c r="F28" s="259">
        <f>D28/$D$40</f>
        <v>0.20513632507366478</v>
      </c>
      <c r="G28" s="337">
        <f>(D28-C28)/C28</f>
        <v>-1.2817351838099857E-3</v>
      </c>
      <c r="I28" s="24">
        <v>5762.0449999999992</v>
      </c>
      <c r="J28" s="160">
        <v>6430.813000000001</v>
      </c>
      <c r="K28" s="258">
        <f>I28/$I$40</f>
        <v>0.19476203726124935</v>
      </c>
      <c r="L28" s="259">
        <f>J28/$J$40</f>
        <v>0.20548754287811902</v>
      </c>
      <c r="M28" s="337">
        <f>(J28-I28)/I28</f>
        <v>0.11606434868176176</v>
      </c>
      <c r="O28" s="39">
        <f t="shared" si="14"/>
        <v>2.5877420487733027</v>
      </c>
      <c r="P28" s="163">
        <f t="shared" si="15"/>
        <v>2.8917931572545381</v>
      </c>
      <c r="Q28" s="337">
        <f t="shared" si="16"/>
        <v>0.11749668349879319</v>
      </c>
    </row>
    <row r="29" spans="1:17" ht="20.100000000000001" customHeight="1" x14ac:dyDescent="0.25">
      <c r="A29" s="13" t="s">
        <v>5</v>
      </c>
      <c r="C29" s="24">
        <v>18692.770000000008</v>
      </c>
      <c r="D29" s="160">
        <v>22674.3</v>
      </c>
      <c r="E29" s="258">
        <f>C29/$C$40</f>
        <v>0.1736048796081365</v>
      </c>
      <c r="F29" s="259">
        <f>D29/$D$40</f>
        <v>0.20915960075895687</v>
      </c>
      <c r="G29" s="337">
        <f t="shared" ref="G29:G40" si="17">(D29-C29)/C29</f>
        <v>0.21299839456645484</v>
      </c>
      <c r="I29" s="24">
        <v>4517.1850000000004</v>
      </c>
      <c r="J29" s="160">
        <v>5353.3460000000005</v>
      </c>
      <c r="K29" s="258">
        <f t="shared" ref="K29:K39" si="18">I29/$I$40</f>
        <v>0.15268470712845125</v>
      </c>
      <c r="L29" s="259">
        <f t="shared" ref="L29:L39" si="19">J29/$J$40</f>
        <v>0.17105860732016415</v>
      </c>
      <c r="M29" s="337">
        <f t="shared" ref="M29:M40" si="20">(J29-I29)/I29</f>
        <v>0.1851066538120533</v>
      </c>
      <c r="O29" s="39">
        <f t="shared" ref="O29:P40" si="21">(I29/C29)*10</f>
        <v>2.4165412616749675</v>
      </c>
      <c r="P29" s="163">
        <f t="shared" si="21"/>
        <v>2.3609752009984875</v>
      </c>
      <c r="Q29" s="337">
        <f t="shared" ref="Q29:Q38" si="22">(P29-O29)/O29</f>
        <v>-2.2994045894323273E-2</v>
      </c>
    </row>
    <row r="30" spans="1:17" ht="20.100000000000001" customHeight="1" x14ac:dyDescent="0.25">
      <c r="A30" s="28" t="s">
        <v>39</v>
      </c>
      <c r="B30" s="20"/>
      <c r="C30" s="92">
        <f>C31+C32</f>
        <v>31610.060000000012</v>
      </c>
      <c r="D30" s="338">
        <f>D31+D32</f>
        <v>27979.419999999995</v>
      </c>
      <c r="E30" s="260">
        <f>C30/$C$40</f>
        <v>0.29357129310990138</v>
      </c>
      <c r="F30" s="261">
        <f>D30/$D$40</f>
        <v>0.25809680195936247</v>
      </c>
      <c r="G30" s="339">
        <f>(D30-C30)/C30</f>
        <v>-0.11485710561764249</v>
      </c>
      <c r="I30" s="92">
        <f>I31+I32</f>
        <v>4813.8340000000007</v>
      </c>
      <c r="J30" s="338">
        <f>J31+J32</f>
        <v>3983.8900000000003</v>
      </c>
      <c r="K30" s="260">
        <f t="shared" si="18"/>
        <v>0.1627116964337261</v>
      </c>
      <c r="L30" s="261">
        <f t="shared" si="19"/>
        <v>0.12729957583849966</v>
      </c>
      <c r="M30" s="339">
        <f t="shared" si="20"/>
        <v>-0.17240810547268565</v>
      </c>
      <c r="O30" s="342">
        <f t="shared" si="21"/>
        <v>1.5228803741593655</v>
      </c>
      <c r="P30" s="343">
        <f t="shared" si="21"/>
        <v>1.4238643974750018</v>
      </c>
      <c r="Q30" s="339">
        <f t="shared" si="22"/>
        <v>-6.5018880251195565E-2</v>
      </c>
    </row>
    <row r="31" spans="1:17" ht="20.100000000000001" customHeight="1" x14ac:dyDescent="0.25">
      <c r="A31" s="13"/>
      <c r="B31" t="s">
        <v>6</v>
      </c>
      <c r="C31" s="36">
        <v>29451.240000000013</v>
      </c>
      <c r="D31" s="161">
        <v>25388.479999999996</v>
      </c>
      <c r="E31" s="258">
        <f t="shared" ref="E31:E38" si="23">C31/$C$40</f>
        <v>0.27352173992994805</v>
      </c>
      <c r="F31" s="259">
        <f t="shared" ref="F31:F38" si="24">D31/$D$40</f>
        <v>0.23419661646343043</v>
      </c>
      <c r="G31" s="337">
        <f>(D31-C31)/C31</f>
        <v>-0.13794869078517627</v>
      </c>
      <c r="I31" s="36">
        <v>4463.1070000000009</v>
      </c>
      <c r="J31" s="161">
        <v>3446.3990000000003</v>
      </c>
      <c r="K31" s="258">
        <f>I31/$I$40</f>
        <v>0.15085682458830904</v>
      </c>
      <c r="L31" s="259">
        <f>J31/$J$40</f>
        <v>0.11012481039140874</v>
      </c>
      <c r="M31" s="337">
        <f>(J31-I31)/I31</f>
        <v>-0.22780273921283992</v>
      </c>
      <c r="O31" s="39">
        <f t="shared" si="21"/>
        <v>1.5154224406171011</v>
      </c>
      <c r="P31" s="163">
        <f t="shared" si="21"/>
        <v>1.3574656694689879</v>
      </c>
      <c r="Q31" s="337">
        <f t="shared" si="22"/>
        <v>-0.10423283100109758</v>
      </c>
    </row>
    <row r="32" spans="1:17" ht="20.100000000000001" customHeight="1" x14ac:dyDescent="0.25">
      <c r="A32" s="13"/>
      <c r="B32" t="s">
        <v>40</v>
      </c>
      <c r="C32" s="36">
        <v>2158.8199999999997</v>
      </c>
      <c r="D32" s="161">
        <v>2590.94</v>
      </c>
      <c r="E32" s="262">
        <f t="shared" si="23"/>
        <v>2.0049553179953376E-2</v>
      </c>
      <c r="F32" s="263">
        <f t="shared" si="24"/>
        <v>2.3900185495932036E-2</v>
      </c>
      <c r="G32" s="337">
        <f>(D32-C32)/C32</f>
        <v>0.20016490490175207</v>
      </c>
      <c r="I32" s="36">
        <v>350.72700000000009</v>
      </c>
      <c r="J32" s="161">
        <v>537.49099999999999</v>
      </c>
      <c r="K32" s="262">
        <f>I32/$I$40</f>
        <v>1.1854871845417076E-2</v>
      </c>
      <c r="L32" s="263">
        <f>J32/$J$40</f>
        <v>1.7174765447090911E-2</v>
      </c>
      <c r="M32" s="337">
        <f>(J32-I32)/I32</f>
        <v>0.53250533891032015</v>
      </c>
      <c r="O32" s="39">
        <f t="shared" si="21"/>
        <v>1.624623636986873</v>
      </c>
      <c r="P32" s="163">
        <f t="shared" si="21"/>
        <v>2.0745019182227296</v>
      </c>
      <c r="Q32" s="337">
        <f t="shared" si="22"/>
        <v>0.2769123081763285</v>
      </c>
    </row>
    <row r="33" spans="1:19" ht="20.100000000000001" customHeight="1" x14ac:dyDescent="0.25">
      <c r="A33" s="28" t="s">
        <v>162</v>
      </c>
      <c r="B33" s="20"/>
      <c r="C33" s="92">
        <f>SUM(C34:C36)</f>
        <v>32979.769999999997</v>
      </c>
      <c r="D33" s="338">
        <f>SUM(D34:D36)</f>
        <v>33751.039999999994</v>
      </c>
      <c r="E33" s="260">
        <f t="shared" si="23"/>
        <v>0.30629216538554904</v>
      </c>
      <c r="F33" s="261">
        <f t="shared" si="24"/>
        <v>0.31133724311663791</v>
      </c>
      <c r="G33" s="339">
        <f t="shared" si="17"/>
        <v>2.3386154603261239E-2</v>
      </c>
      <c r="I33" s="92">
        <f>SUM(I34:I36)</f>
        <v>13904.618999999997</v>
      </c>
      <c r="J33" s="338">
        <f>SUM(J34:J36)</f>
        <v>14885.530000000002</v>
      </c>
      <c r="K33" s="260">
        <f t="shared" si="18"/>
        <v>0.46998798582473333</v>
      </c>
      <c r="L33" s="261">
        <f t="shared" si="19"/>
        <v>0.47564607836342415</v>
      </c>
      <c r="M33" s="339">
        <f t="shared" si="20"/>
        <v>7.0545694204206949E-2</v>
      </c>
      <c r="O33" s="342">
        <f t="shared" si="21"/>
        <v>4.2161055095290232</v>
      </c>
      <c r="P33" s="343">
        <f t="shared" si="21"/>
        <v>4.4103915020100137</v>
      </c>
      <c r="Q33" s="339">
        <f t="shared" si="22"/>
        <v>4.6081862050623597E-2</v>
      </c>
    </row>
    <row r="34" spans="1:19" ht="20.100000000000001" customHeight="1" x14ac:dyDescent="0.25">
      <c r="A34" s="13"/>
      <c r="B34" s="8" t="s">
        <v>7</v>
      </c>
      <c r="C34" s="36">
        <v>31118.189999999995</v>
      </c>
      <c r="D34" s="161">
        <v>32755.669999999995</v>
      </c>
      <c r="E34" s="258">
        <f t="shared" si="23"/>
        <v>0.28900316157386596</v>
      </c>
      <c r="F34" s="259">
        <f t="shared" si="24"/>
        <v>0.30215542970641385</v>
      </c>
      <c r="G34" s="337">
        <f t="shared" si="17"/>
        <v>5.2621312486362475E-2</v>
      </c>
      <c r="I34" s="36">
        <v>13159.875999999997</v>
      </c>
      <c r="J34" s="161">
        <v>14379.746000000003</v>
      </c>
      <c r="K34" s="258">
        <f t="shared" si="18"/>
        <v>0.44481503699908986</v>
      </c>
      <c r="L34" s="259">
        <f t="shared" si="19"/>
        <v>0.45948446530033765</v>
      </c>
      <c r="M34" s="337">
        <f t="shared" si="20"/>
        <v>9.2696162182683686E-2</v>
      </c>
      <c r="O34" s="39">
        <f t="shared" si="21"/>
        <v>4.2289978948004361</v>
      </c>
      <c r="P34" s="163">
        <f t="shared" si="21"/>
        <v>4.3900020973468123</v>
      </c>
      <c r="Q34" s="337">
        <f t="shared" si="22"/>
        <v>3.8071478527887503E-2</v>
      </c>
    </row>
    <row r="35" spans="1:19" ht="20.100000000000001" customHeight="1" x14ac:dyDescent="0.25">
      <c r="A35" s="13"/>
      <c r="B35" s="8" t="s">
        <v>8</v>
      </c>
      <c r="C35" s="36">
        <v>1222.1600000000001</v>
      </c>
      <c r="D35" s="161">
        <v>372.66999999999996</v>
      </c>
      <c r="E35" s="258">
        <f t="shared" si="23"/>
        <v>1.1350534974852847E-2</v>
      </c>
      <c r="F35" s="259">
        <f t="shared" si="24"/>
        <v>3.4377029683315668E-3</v>
      </c>
      <c r="G35" s="337">
        <f t="shared" si="17"/>
        <v>-0.69507265824441977</v>
      </c>
      <c r="I35" s="36">
        <v>618.53800000000001</v>
      </c>
      <c r="J35" s="161">
        <v>303.31200000000001</v>
      </c>
      <c r="K35" s="258">
        <f t="shared" si="18"/>
        <v>2.0907112145687631E-2</v>
      </c>
      <c r="L35" s="259">
        <f t="shared" si="19"/>
        <v>9.6919063896661311E-3</v>
      </c>
      <c r="M35" s="337">
        <f t="shared" si="20"/>
        <v>-0.50963077450374916</v>
      </c>
      <c r="O35" s="39">
        <f t="shared" si="21"/>
        <v>5.0610231066308833</v>
      </c>
      <c r="P35" s="163">
        <f t="shared" si="21"/>
        <v>8.1388896342608756</v>
      </c>
      <c r="Q35" s="337">
        <f t="shared" si="22"/>
        <v>0.60815105222448274</v>
      </c>
    </row>
    <row r="36" spans="1:19" ht="20.100000000000001" customHeight="1" x14ac:dyDescent="0.25">
      <c r="A36" s="37"/>
      <c r="B36" s="38" t="s">
        <v>9</v>
      </c>
      <c r="C36" s="344">
        <v>639.41999999999996</v>
      </c>
      <c r="D36" s="345">
        <v>622.69999999999993</v>
      </c>
      <c r="E36" s="262">
        <f t="shared" si="23"/>
        <v>5.9384688368302073E-3</v>
      </c>
      <c r="F36" s="263">
        <f t="shared" si="24"/>
        <v>5.7441104418924699E-3</v>
      </c>
      <c r="G36" s="337">
        <f t="shared" si="17"/>
        <v>-2.6148697256889099E-2</v>
      </c>
      <c r="I36" s="344">
        <v>126.20500000000001</v>
      </c>
      <c r="J36" s="345">
        <v>202.47199999999998</v>
      </c>
      <c r="K36" s="262">
        <f t="shared" si="18"/>
        <v>4.2658366799558107E-3</v>
      </c>
      <c r="L36" s="263">
        <f t="shared" si="19"/>
        <v>6.4697066734203746E-3</v>
      </c>
      <c r="M36" s="337">
        <f t="shared" si="20"/>
        <v>0.60431044728814198</v>
      </c>
      <c r="O36" s="39">
        <f t="shared" si="21"/>
        <v>1.9737418285321076</v>
      </c>
      <c r="P36" s="163">
        <f t="shared" si="21"/>
        <v>3.2515175847117392</v>
      </c>
      <c r="Q36" s="337">
        <f t="shared" si="22"/>
        <v>0.64738748386861056</v>
      </c>
    </row>
    <row r="37" spans="1:19" ht="20.100000000000001" customHeight="1" x14ac:dyDescent="0.25">
      <c r="A37" s="13" t="s">
        <v>163</v>
      </c>
      <c r="B37" s="8"/>
      <c r="C37" s="24">
        <v>6.32</v>
      </c>
      <c r="D37" s="160">
        <v>0.78999999999999992</v>
      </c>
      <c r="E37" s="258">
        <f t="shared" si="23"/>
        <v>5.8695572626390972E-5</v>
      </c>
      <c r="F37" s="259">
        <f t="shared" si="24"/>
        <v>7.2873731316766522E-6</v>
      </c>
      <c r="G37" s="346">
        <f>(D37-C37)/C37</f>
        <v>-0.875</v>
      </c>
      <c r="I37" s="24">
        <v>1.3049999999999999</v>
      </c>
      <c r="J37" s="160">
        <v>0.28799999999999998</v>
      </c>
      <c r="K37" s="258">
        <f>I37/$I$40</f>
        <v>4.411011344512763E-5</v>
      </c>
      <c r="L37" s="259">
        <f>J37/$J$40</f>
        <v>9.2026330650414281E-6</v>
      </c>
      <c r="M37" s="346">
        <f>(J37-I37)/I37</f>
        <v>-0.77931034482758621</v>
      </c>
      <c r="O37" s="347">
        <f t="shared" si="21"/>
        <v>2.0648734177215191</v>
      </c>
      <c r="P37" s="348">
        <f t="shared" si="21"/>
        <v>3.6455696202531644</v>
      </c>
      <c r="Q37" s="346">
        <f t="shared" si="22"/>
        <v>0.76551724137931021</v>
      </c>
    </row>
    <row r="38" spans="1:19" ht="20.100000000000001" customHeight="1" x14ac:dyDescent="0.25">
      <c r="A38" s="13" t="s">
        <v>10</v>
      </c>
      <c r="C38" s="24">
        <v>655.68999999999994</v>
      </c>
      <c r="D38" s="160">
        <v>637.79999999999984</v>
      </c>
      <c r="E38" s="258">
        <f t="shared" si="23"/>
        <v>6.0895727872465654E-3</v>
      </c>
      <c r="F38" s="259">
        <f t="shared" si="24"/>
        <v>5.8834007384599594E-3</v>
      </c>
      <c r="G38" s="337">
        <f t="shared" si="17"/>
        <v>-2.7284234928091174E-2</v>
      </c>
      <c r="I38" s="24">
        <v>270.05100000000004</v>
      </c>
      <c r="J38" s="160">
        <v>425.96599999999989</v>
      </c>
      <c r="K38" s="258">
        <f t="shared" si="18"/>
        <v>9.1279542114713896E-3</v>
      </c>
      <c r="L38" s="259">
        <f t="shared" si="19"/>
        <v>1.361114165341471E-2</v>
      </c>
      <c r="M38" s="337">
        <f t="shared" si="20"/>
        <v>0.57735390722493096</v>
      </c>
      <c r="O38" s="39">
        <f t="shared" si="21"/>
        <v>4.1185773765041418</v>
      </c>
      <c r="P38" s="163">
        <f t="shared" si="21"/>
        <v>6.6786767011602386</v>
      </c>
      <c r="Q38" s="337">
        <f t="shared" si="22"/>
        <v>0.62159796711871296</v>
      </c>
    </row>
    <row r="39" spans="1:19" ht="20.100000000000001" customHeight="1" thickBot="1" x14ac:dyDescent="0.3">
      <c r="A39" s="13" t="s">
        <v>11</v>
      </c>
      <c r="B39" s="15"/>
      <c r="C39" s="26">
        <v>1462.92</v>
      </c>
      <c r="D39" s="162">
        <v>1125.19</v>
      </c>
      <c r="E39" s="264">
        <f>C39/$C$40</f>
        <v>1.3586539099145551E-2</v>
      </c>
      <c r="F39" s="265">
        <f>D39/$D$40</f>
        <v>1.0379340979786397E-2</v>
      </c>
      <c r="G39" s="349">
        <f t="shared" si="17"/>
        <v>-0.23086019741339239</v>
      </c>
      <c r="I39" s="26">
        <v>316.01299999999998</v>
      </c>
      <c r="J39" s="162">
        <v>215.55799999999999</v>
      </c>
      <c r="K39" s="264">
        <f t="shared" si="18"/>
        <v>1.0681509026923462E-2</v>
      </c>
      <c r="L39" s="265">
        <f t="shared" si="19"/>
        <v>6.8878513133131952E-3</v>
      </c>
      <c r="M39" s="349">
        <f t="shared" si="20"/>
        <v>-0.31788249217595477</v>
      </c>
      <c r="O39" s="350">
        <f t="shared" si="21"/>
        <v>2.1601522981434389</v>
      </c>
      <c r="P39" s="351">
        <f t="shared" si="21"/>
        <v>1.915747562633866</v>
      </c>
      <c r="Q39" s="349">
        <f>(P39-O39)/O39</f>
        <v>-0.11314236302673129</v>
      </c>
    </row>
    <row r="40" spans="1:19" ht="26.25" customHeight="1" thickBot="1" x14ac:dyDescent="0.3">
      <c r="A40" s="17" t="s">
        <v>12</v>
      </c>
      <c r="B40" s="59"/>
      <c r="C40" s="352">
        <f>C28+C29+C30+C33+C37+C38+C39</f>
        <v>107674.22000000002</v>
      </c>
      <c r="D40" s="353">
        <f>D28+D29+D30+D33+D37+D38+D39</f>
        <v>108406.68999999999</v>
      </c>
      <c r="E40" s="266">
        <f>C40/$C$40</f>
        <v>1</v>
      </c>
      <c r="F40" s="267">
        <f>D40/$D$40</f>
        <v>1</v>
      </c>
      <c r="G40" s="349">
        <f t="shared" si="17"/>
        <v>6.8026496964637582E-3</v>
      </c>
      <c r="H40" s="2"/>
      <c r="I40" s="352">
        <f>I28+I29+I30+I33+I37+I38+I39</f>
        <v>29585.051999999996</v>
      </c>
      <c r="J40" s="353">
        <f>J28+J29+J30+J33+J37+J38+J39</f>
        <v>31295.391000000007</v>
      </c>
      <c r="K40" s="266">
        <f>K28+K29+K30+K33+K37+K38+K39</f>
        <v>0.99999999999999989</v>
      </c>
      <c r="L40" s="267">
        <f>L28+L29+L30+L33+L37+L38+L39</f>
        <v>0.99999999999999989</v>
      </c>
      <c r="M40" s="349">
        <f t="shared" si="20"/>
        <v>5.7810917486303931E-2</v>
      </c>
      <c r="N40" s="2"/>
      <c r="O40" s="29">
        <f t="shared" si="21"/>
        <v>2.7476448865847356</v>
      </c>
      <c r="P40" s="354">
        <f t="shared" si="21"/>
        <v>2.8868505255533594</v>
      </c>
      <c r="Q40" s="349">
        <f>(P40-O40)/O40</f>
        <v>5.0663620924337668E-2</v>
      </c>
    </row>
    <row r="42" spans="1:19" x14ac:dyDescent="0.25">
      <c r="A42" s="2"/>
      <c r="C42" s="137"/>
    </row>
    <row r="43" spans="1:19" ht="8.25" customHeight="1" thickBot="1" x14ac:dyDescent="0.3"/>
    <row r="44" spans="1:19" ht="15" customHeight="1" x14ac:dyDescent="0.25">
      <c r="A44" s="434" t="s">
        <v>15</v>
      </c>
      <c r="B44" s="452"/>
      <c r="C44" s="455" t="s">
        <v>1</v>
      </c>
      <c r="D44" s="451"/>
      <c r="E44" s="446" t="s">
        <v>105</v>
      </c>
      <c r="F44" s="446"/>
      <c r="G44" s="148" t="s">
        <v>0</v>
      </c>
      <c r="I44" s="447">
        <v>1000</v>
      </c>
      <c r="J44" s="451"/>
      <c r="K44" s="446" t="s">
        <v>105</v>
      </c>
      <c r="L44" s="446"/>
      <c r="M44" s="148" t="s">
        <v>0</v>
      </c>
      <c r="O44" s="445" t="s">
        <v>22</v>
      </c>
      <c r="P44" s="446"/>
      <c r="Q44" s="148" t="s">
        <v>0</v>
      </c>
    </row>
    <row r="45" spans="1:19" ht="15" customHeight="1" x14ac:dyDescent="0.25">
      <c r="A45" s="453"/>
      <c r="B45" s="460"/>
      <c r="C45" s="456" t="str">
        <f>C5</f>
        <v>fev</v>
      </c>
      <c r="D45" s="444"/>
      <c r="E45" s="448" t="str">
        <f>C45</f>
        <v>fev</v>
      </c>
      <c r="F45" s="448"/>
      <c r="G45" s="149" t="str">
        <f>G5</f>
        <v>2022 /2021</v>
      </c>
      <c r="I45" s="443" t="str">
        <f>C5</f>
        <v>fev</v>
      </c>
      <c r="J45" s="444"/>
      <c r="K45" s="448" t="str">
        <f>I45</f>
        <v>fev</v>
      </c>
      <c r="L45" s="448"/>
      <c r="M45" s="149" t="str">
        <f>G45</f>
        <v>2022 /2021</v>
      </c>
      <c r="O45" s="443" t="str">
        <f>C5</f>
        <v>fev</v>
      </c>
      <c r="P45" s="444"/>
      <c r="Q45" s="149" t="str">
        <f>Q25</f>
        <v>2022 /2021</v>
      </c>
    </row>
    <row r="46" spans="1:19" ht="15.75" customHeight="1" x14ac:dyDescent="0.25">
      <c r="A46" s="453"/>
      <c r="B46" s="460"/>
      <c r="C46" s="159">
        <f>C6</f>
        <v>2021</v>
      </c>
      <c r="D46" s="157">
        <f>D6</f>
        <v>2022</v>
      </c>
      <c r="E46" s="336">
        <f>C46</f>
        <v>2021</v>
      </c>
      <c r="F46" s="157">
        <f>D46</f>
        <v>2022</v>
      </c>
      <c r="G46" s="149" t="str">
        <f>G26</f>
        <v>HL</v>
      </c>
      <c r="I46" s="335">
        <f>C6</f>
        <v>2021</v>
      </c>
      <c r="J46" s="158">
        <f>D6</f>
        <v>2022</v>
      </c>
      <c r="K46" s="336">
        <f>I46</f>
        <v>2021</v>
      </c>
      <c r="L46" s="157">
        <f>J46</f>
        <v>2022</v>
      </c>
      <c r="M46" s="322">
        <f>M26</f>
        <v>1000</v>
      </c>
      <c r="O46" s="335">
        <f>O26</f>
        <v>2021</v>
      </c>
      <c r="P46" s="158">
        <f>P26</f>
        <v>2022</v>
      </c>
      <c r="Q46" s="149"/>
    </row>
    <row r="47" spans="1:19" s="375" customFormat="1" ht="19.5" customHeight="1" x14ac:dyDescent="0.25">
      <c r="A47" s="28" t="s">
        <v>117</v>
      </c>
      <c r="B47" s="20"/>
      <c r="C47" s="92">
        <f>C48+C49</f>
        <v>60402.079999999987</v>
      </c>
      <c r="D47" s="338">
        <f>D48+D49</f>
        <v>67798.280000000028</v>
      </c>
      <c r="E47" s="260">
        <f>C47/$C$60</f>
        <v>0.48481412192430551</v>
      </c>
      <c r="F47" s="261">
        <f>D47/$D$60</f>
        <v>0.48639107106820145</v>
      </c>
      <c r="G47" s="339">
        <f>(D47-C47)/C47</f>
        <v>0.12244942558269586</v>
      </c>
      <c r="H47"/>
      <c r="I47" s="92">
        <f>I48+I49</f>
        <v>17648.149000000001</v>
      </c>
      <c r="J47" s="338">
        <f>J48+J49</f>
        <v>20443.784</v>
      </c>
      <c r="K47" s="260">
        <f>I47/$I$60</f>
        <v>0.55804033748886683</v>
      </c>
      <c r="L47" s="261">
        <f>J47/$J$60</f>
        <v>0.54159610089074484</v>
      </c>
      <c r="M47" s="339">
        <f>(J47-I47)/I47</f>
        <v>0.15840953065389454</v>
      </c>
      <c r="N47"/>
      <c r="O47" s="342">
        <f t="shared" ref="O47" si="25">(I47/C47)*10</f>
        <v>2.9217783559771462</v>
      </c>
      <c r="P47" s="343">
        <f t="shared" ref="P47" si="26">(J47/D47)*10</f>
        <v>3.0153838710952536</v>
      </c>
      <c r="Q47" s="339">
        <f>(P47-O47)/O47</f>
        <v>3.2037171788413241E-2</v>
      </c>
      <c r="R47" s="379"/>
      <c r="S47" s="379"/>
    </row>
    <row r="48" spans="1:19" ht="20.100000000000001" customHeight="1" x14ac:dyDescent="0.25">
      <c r="A48" s="13" t="s">
        <v>4</v>
      </c>
      <c r="C48" s="24">
        <v>27840.549999999992</v>
      </c>
      <c r="D48" s="160">
        <v>32237.360000000008</v>
      </c>
      <c r="E48" s="258">
        <f>C48/$C$60</f>
        <v>0.22346071198441714</v>
      </c>
      <c r="F48" s="259">
        <f>D48/$D$60</f>
        <v>0.23127377359442144</v>
      </c>
      <c r="G48" s="337">
        <f>(D48-C48)/C48</f>
        <v>0.15792827368712245</v>
      </c>
      <c r="I48" s="24">
        <v>9585.5770000000011</v>
      </c>
      <c r="J48" s="160">
        <v>11502.871999999998</v>
      </c>
      <c r="K48" s="258">
        <f>I48/$I$60</f>
        <v>0.30309913091200213</v>
      </c>
      <c r="L48" s="259">
        <f>J48/$J$60</f>
        <v>0.30473373345391064</v>
      </c>
      <c r="M48" s="337">
        <f>(J48-I48)/I48</f>
        <v>0.20001873648294685</v>
      </c>
      <c r="O48" s="39">
        <f t="shared" ref="O48:P60" si="27">(I48/C48)*10</f>
        <v>3.4430271672075459</v>
      </c>
      <c r="P48" s="163">
        <f t="shared" si="27"/>
        <v>3.5681805209855879</v>
      </c>
      <c r="Q48" s="337">
        <f>(P48-O48)/O48</f>
        <v>3.6349801410236096E-2</v>
      </c>
    </row>
    <row r="49" spans="1:1023 1025:2047 2049:3071 3073:4095 4097:5119 5121:6143 6145:7167 7169:8191 8193:9215 9217:10239 10241:11263 11265:12287 12289:13311 13313:14335 14337:15359 15361:16383" ht="20.100000000000001" customHeight="1" x14ac:dyDescent="0.25">
      <c r="A49" s="13" t="s">
        <v>5</v>
      </c>
      <c r="C49" s="24">
        <v>32561.53</v>
      </c>
      <c r="D49" s="160">
        <v>35560.920000000013</v>
      </c>
      <c r="E49" s="258">
        <f>C49/$C$60</f>
        <v>0.26135340993988837</v>
      </c>
      <c r="F49" s="259">
        <f>D49/$D$60</f>
        <v>0.25511729747377992</v>
      </c>
      <c r="G49" s="337">
        <f>(D49-C49)/C49</f>
        <v>9.2114529016296659E-2</v>
      </c>
      <c r="I49" s="24">
        <v>8062.5720000000001</v>
      </c>
      <c r="J49" s="160">
        <v>8940.9120000000039</v>
      </c>
      <c r="K49" s="258">
        <f>I49/$I$60</f>
        <v>0.2549412065768647</v>
      </c>
      <c r="L49" s="259">
        <f>J49/$J$60</f>
        <v>0.23686236743683428</v>
      </c>
      <c r="M49" s="337">
        <f>(J49-I49)/I49</f>
        <v>0.1089404224855299</v>
      </c>
      <c r="O49" s="39">
        <f t="shared" si="27"/>
        <v>2.4761035491882599</v>
      </c>
      <c r="P49" s="163">
        <f t="shared" si="27"/>
        <v>2.5142521622050271</v>
      </c>
      <c r="Q49" s="337">
        <f>(P49-O49)/O49</f>
        <v>1.5406711496081592E-2</v>
      </c>
    </row>
    <row r="50" spans="1:1023 1025:2047 2049:3071 3073:4095 4097:5119 5121:6143 6145:7167 7169:8191 8193:9215 9217:10239 10241:11263 11265:12287 12289:13311 13313:14335 14337:15359 15361:16383" ht="20.100000000000001" customHeight="1" x14ac:dyDescent="0.25">
      <c r="A50" s="28" t="s">
        <v>39</v>
      </c>
      <c r="B50" s="20"/>
      <c r="C50" s="92">
        <f>C51+C52</f>
        <v>51901.389999999992</v>
      </c>
      <c r="D50" s="338">
        <f>D51+D52</f>
        <v>57956.210000000006</v>
      </c>
      <c r="E50" s="260">
        <f>C50/$C$60</f>
        <v>0.41658378021917342</v>
      </c>
      <c r="F50" s="261">
        <f>D50/$D$60</f>
        <v>0.41578315935085075</v>
      </c>
      <c r="G50" s="339">
        <f>(D50-C50)/C50</f>
        <v>0.11666007403655307</v>
      </c>
      <c r="I50" s="92">
        <f>I51+I52</f>
        <v>5809.6850000000022</v>
      </c>
      <c r="J50" s="338">
        <f>J51+J52</f>
        <v>7303.6849999999995</v>
      </c>
      <c r="K50" s="260">
        <f>I50/$I$60</f>
        <v>0.18370417079456935</v>
      </c>
      <c r="L50" s="261">
        <f>J50/$J$60</f>
        <v>0.19348899979251491</v>
      </c>
      <c r="M50" s="339">
        <f>(J50-I50)/I50</f>
        <v>0.25715679937896746</v>
      </c>
      <c r="O50" s="342">
        <f t="shared" si="27"/>
        <v>1.1193698280527753</v>
      </c>
      <c r="P50" s="343">
        <f t="shared" si="27"/>
        <v>1.2602074911385679</v>
      </c>
      <c r="Q50" s="339">
        <f>(P50-O50)/O50</f>
        <v>0.12581870580770421</v>
      </c>
    </row>
    <row r="51" spans="1:1023 1025:2047 2049:3071 3073:4095 4097:5119 5121:6143 6145:7167 7169:8191 8193:9215 9217:10239 10241:11263 11265:12287 12289:13311 13313:14335 14337:15359 15361:16383" ht="20.100000000000001" customHeight="1" x14ac:dyDescent="0.25">
      <c r="A51" s="13"/>
      <c r="B51" t="s">
        <v>6</v>
      </c>
      <c r="C51" s="36">
        <v>49253.139999999992</v>
      </c>
      <c r="D51" s="161">
        <v>56564.770000000004</v>
      </c>
      <c r="E51" s="258">
        <f t="shared" ref="E51:E57" si="28">C51/$C$60</f>
        <v>0.39532774071877802</v>
      </c>
      <c r="F51" s="259">
        <f t="shared" ref="F51:F57" si="29">D51/$D$60</f>
        <v>0.40580084133441818</v>
      </c>
      <c r="G51" s="337">
        <f t="shared" ref="G51:G59" si="30">(D51-C51)/C51</f>
        <v>0.14845002775457591</v>
      </c>
      <c r="I51" s="36">
        <v>5356.9970000000021</v>
      </c>
      <c r="J51" s="161">
        <v>6996.9249999999993</v>
      </c>
      <c r="K51" s="258">
        <f t="shared" ref="K51:K58" si="31">I51/$I$60</f>
        <v>0.16939002576456308</v>
      </c>
      <c r="L51" s="259">
        <f t="shared" ref="L51:L58" si="32">J51/$J$60</f>
        <v>0.18536232324822913</v>
      </c>
      <c r="M51" s="337">
        <f t="shared" ref="M51:M58" si="33">(J51-I51)/I51</f>
        <v>0.3061282281845587</v>
      </c>
      <c r="O51" s="39">
        <f t="shared" si="27"/>
        <v>1.0876457825836086</v>
      </c>
      <c r="P51" s="163">
        <f t="shared" si="27"/>
        <v>1.2369757713149012</v>
      </c>
      <c r="Q51" s="337">
        <f t="shared" ref="Q51:Q58" si="34">(P51-O51)/O51</f>
        <v>0.13729652716215401</v>
      </c>
    </row>
    <row r="52" spans="1:1023 1025:2047 2049:3071 3073:4095 4097:5119 5121:6143 6145:7167 7169:8191 8193:9215 9217:10239 10241:11263 11265:12287 12289:13311 13313:14335 14337:15359 15361:16383" ht="20.100000000000001" customHeight="1" x14ac:dyDescent="0.25">
      <c r="A52" s="13"/>
      <c r="B52" t="s">
        <v>40</v>
      </c>
      <c r="C52" s="36">
        <v>2648.2500000000005</v>
      </c>
      <c r="D52" s="161">
        <v>1391.4399999999998</v>
      </c>
      <c r="E52" s="262">
        <f t="shared" si="28"/>
        <v>2.1256039500395393E-2</v>
      </c>
      <c r="F52" s="263">
        <f t="shared" si="29"/>
        <v>9.9823180164325381E-3</v>
      </c>
      <c r="G52" s="337">
        <f t="shared" si="30"/>
        <v>-0.47458132729160785</v>
      </c>
      <c r="I52" s="36">
        <v>452.68799999999999</v>
      </c>
      <c r="J52" s="161">
        <v>306.76</v>
      </c>
      <c r="K52" s="262">
        <f t="shared" si="31"/>
        <v>1.431414503000627E-2</v>
      </c>
      <c r="L52" s="263">
        <f t="shared" si="32"/>
        <v>8.126676544285779E-3</v>
      </c>
      <c r="M52" s="337">
        <f t="shared" si="33"/>
        <v>-0.32235888735729684</v>
      </c>
      <c r="O52" s="39">
        <f t="shared" si="27"/>
        <v>1.7093854432172186</v>
      </c>
      <c r="P52" s="163">
        <f t="shared" si="27"/>
        <v>2.2046225493014431</v>
      </c>
      <c r="Q52" s="337">
        <f t="shared" si="34"/>
        <v>0.2897164639194208</v>
      </c>
    </row>
    <row r="53" spans="1:1023 1025:2047 2049:3071 3073:4095 4097:5119 5121:6143 6145:7167 7169:8191 8193:9215 9217:10239 10241:11263 11265:12287 12289:13311 13313:14335 14337:15359 15361:16383" ht="20.100000000000001" customHeight="1" x14ac:dyDescent="0.25">
      <c r="A53" s="28" t="s">
        <v>162</v>
      </c>
      <c r="B53" s="20"/>
      <c r="C53" s="92">
        <f>SUM(C54:C56)</f>
        <v>10309.73</v>
      </c>
      <c r="D53" s="338">
        <f>SUM(D54:D56)</f>
        <v>10764.300000000001</v>
      </c>
      <c r="E53" s="260">
        <f t="shared" si="28"/>
        <v>8.275050622804167E-2</v>
      </c>
      <c r="F53" s="261">
        <f t="shared" si="29"/>
        <v>7.7224074213968832E-2</v>
      </c>
      <c r="G53" s="339">
        <f t="shared" si="30"/>
        <v>4.4091358357590503E-2</v>
      </c>
      <c r="I53" s="92">
        <f>SUM(I54:I56)</f>
        <v>7505.6420000000007</v>
      </c>
      <c r="J53" s="338">
        <f>SUM(J54:J56)</f>
        <v>8931.7569999999996</v>
      </c>
      <c r="K53" s="260">
        <f t="shared" si="31"/>
        <v>0.2373308948576201</v>
      </c>
      <c r="L53" s="261">
        <f t="shared" si="32"/>
        <v>0.23661983345664464</v>
      </c>
      <c r="M53" s="339">
        <f t="shared" si="33"/>
        <v>0.19000573168824184</v>
      </c>
      <c r="O53" s="342">
        <f t="shared" si="27"/>
        <v>7.2801537964621774</v>
      </c>
      <c r="P53" s="343">
        <f t="shared" si="27"/>
        <v>8.2975734604200913</v>
      </c>
      <c r="Q53" s="339">
        <f t="shared" si="34"/>
        <v>0.1397524959503374</v>
      </c>
    </row>
    <row r="54" spans="1:1023 1025:2047 2049:3071 3073:4095 4097:5119 5121:6143 6145:7167 7169:8191 8193:9215 9217:10239 10241:11263 11265:12287 12289:13311 13313:14335 14337:15359 15361:16383" ht="20.100000000000001" customHeight="1" x14ac:dyDescent="0.25">
      <c r="A54" s="13"/>
      <c r="B54" s="8" t="s">
        <v>7</v>
      </c>
      <c r="C54" s="36">
        <v>9476.1299999999992</v>
      </c>
      <c r="D54" s="161">
        <v>9443.8600000000024</v>
      </c>
      <c r="E54" s="258">
        <f t="shared" si="28"/>
        <v>7.6059659620837064E-2</v>
      </c>
      <c r="F54" s="259">
        <f t="shared" si="29"/>
        <v>6.775111670116328E-2</v>
      </c>
      <c r="G54" s="337">
        <f t="shared" si="30"/>
        <v>-3.4053986173677229E-3</v>
      </c>
      <c r="I54" s="36">
        <v>6981.8520000000008</v>
      </c>
      <c r="J54" s="161">
        <v>7916.6469999999999</v>
      </c>
      <c r="K54" s="258">
        <f t="shared" si="31"/>
        <v>0.2207684809538564</v>
      </c>
      <c r="L54" s="259">
        <f t="shared" si="32"/>
        <v>0.20972757036214101</v>
      </c>
      <c r="M54" s="337">
        <f t="shared" si="33"/>
        <v>0.13388926032806181</v>
      </c>
      <c r="O54" s="39">
        <f t="shared" si="27"/>
        <v>7.3678305384160003</v>
      </c>
      <c r="P54" s="163">
        <f t="shared" si="27"/>
        <v>8.3828508681831355</v>
      </c>
      <c r="Q54" s="337">
        <f t="shared" si="34"/>
        <v>0.13776379959810436</v>
      </c>
    </row>
    <row r="55" spans="1:1023 1025:2047 2049:3071 3073:4095 4097:5119 5121:6143 6145:7167 7169:8191 8193:9215 9217:10239 10241:11263 11265:12287 12289:13311 13313:14335 14337:15359 15361:16383" ht="20.100000000000001" customHeight="1" x14ac:dyDescent="0.25">
      <c r="A55" s="13"/>
      <c r="B55" s="8" t="s">
        <v>8</v>
      </c>
      <c r="C55" s="36">
        <v>708.45000000000016</v>
      </c>
      <c r="D55" s="161">
        <v>1244.54</v>
      </c>
      <c r="E55" s="258">
        <f t="shared" si="28"/>
        <v>5.6863367069027154E-3</v>
      </c>
      <c r="F55" s="259">
        <f t="shared" si="29"/>
        <v>8.9284439603367384E-3</v>
      </c>
      <c r="G55" s="337">
        <f t="shared" si="30"/>
        <v>0.75670830686710377</v>
      </c>
      <c r="I55" s="36">
        <v>472.05599999999998</v>
      </c>
      <c r="J55" s="161">
        <v>962.83500000000015</v>
      </c>
      <c r="K55" s="258">
        <f t="shared" si="31"/>
        <v>1.4926567627780369E-2</v>
      </c>
      <c r="L55" s="259">
        <f t="shared" si="32"/>
        <v>2.5507395392219974E-2</v>
      </c>
      <c r="M55" s="337">
        <f t="shared" si="33"/>
        <v>1.039662667141187</v>
      </c>
      <c r="O55" s="39">
        <f t="shared" si="27"/>
        <v>6.6632225280542015</v>
      </c>
      <c r="P55" s="163">
        <f t="shared" si="27"/>
        <v>7.7364729136869856</v>
      </c>
      <c r="Q55" s="337">
        <f t="shared" si="34"/>
        <v>0.1610707703538449</v>
      </c>
    </row>
    <row r="56" spans="1:1023 1025:2047 2049:3071 3073:4095 4097:5119 5121:6143 6145:7167 7169:8191 8193:9215 9217:10239 10241:11263 11265:12287 12289:13311 13313:14335 14337:15359 15361:16383" ht="20.100000000000001" customHeight="1" x14ac:dyDescent="0.25">
      <c r="A56" s="37"/>
      <c r="B56" s="38" t="s">
        <v>9</v>
      </c>
      <c r="C56" s="344">
        <v>125.15</v>
      </c>
      <c r="D56" s="345">
        <v>75.900000000000006</v>
      </c>
      <c r="E56" s="262">
        <f t="shared" si="28"/>
        <v>1.004509900301891E-3</v>
      </c>
      <c r="F56" s="263">
        <f t="shared" si="29"/>
        <v>5.4451355246883072E-4</v>
      </c>
      <c r="G56" s="337">
        <f t="shared" si="30"/>
        <v>-0.39352776667998401</v>
      </c>
      <c r="I56" s="344">
        <v>51.734000000000002</v>
      </c>
      <c r="J56" s="345">
        <v>52.274999999999999</v>
      </c>
      <c r="K56" s="262">
        <f t="shared" si="31"/>
        <v>1.6358462759833361E-3</v>
      </c>
      <c r="L56" s="263">
        <f t="shared" si="32"/>
        <v>1.3848677022836714E-3</v>
      </c>
      <c r="M56" s="337">
        <f t="shared" si="33"/>
        <v>1.0457339467274845E-2</v>
      </c>
      <c r="O56" s="39">
        <f t="shared" si="27"/>
        <v>4.1337594886136637</v>
      </c>
      <c r="P56" s="163">
        <f t="shared" si="27"/>
        <v>6.8873517786561251</v>
      </c>
      <c r="Q56" s="337">
        <f t="shared" si="34"/>
        <v>0.66612300440486727</v>
      </c>
    </row>
    <row r="57" spans="1:1023 1025:2047 2049:3071 3073:4095 4097:5119 5121:6143 6145:7167 7169:8191 8193:9215 9217:10239 10241:11263 11265:12287 12289:13311 13313:14335 14337:15359 15361:16383" ht="20.100000000000001" customHeight="1" x14ac:dyDescent="0.25">
      <c r="A57" s="13" t="s">
        <v>163</v>
      </c>
      <c r="B57" s="8"/>
      <c r="C57" s="24">
        <v>83.78</v>
      </c>
      <c r="D57" s="160">
        <v>206.39000000000001</v>
      </c>
      <c r="E57" s="258">
        <f t="shared" si="28"/>
        <v>6.7245576865595234E-4</v>
      </c>
      <c r="F57" s="259">
        <f t="shared" si="29"/>
        <v>1.4806607654023975E-3</v>
      </c>
      <c r="G57" s="346">
        <f t="shared" si="30"/>
        <v>1.4634757698734784</v>
      </c>
      <c r="I57" s="24">
        <v>11.365</v>
      </c>
      <c r="J57" s="160">
        <v>122.16199999999999</v>
      </c>
      <c r="K57" s="258">
        <f t="shared" si="31"/>
        <v>3.5936507763850879E-4</v>
      </c>
      <c r="L57" s="259">
        <f t="shared" si="32"/>
        <v>3.2363119702798256E-3</v>
      </c>
      <c r="M57" s="346">
        <f t="shared" si="33"/>
        <v>9.7489661240651113</v>
      </c>
      <c r="O57" s="347">
        <f t="shared" si="27"/>
        <v>1.3565290045356888</v>
      </c>
      <c r="P57" s="348">
        <f t="shared" si="27"/>
        <v>5.9189883230776674</v>
      </c>
      <c r="Q57" s="346">
        <f t="shared" si="34"/>
        <v>3.3633334070166914</v>
      </c>
    </row>
    <row r="58" spans="1:1023 1025:2047 2049:3071 3073:4095 4097:5119 5121:6143 6145:7167 7169:8191 8193:9215 9217:10239 10241:11263 11265:12287 12289:13311 13313:14335 14337:15359 15361:16383" ht="20.100000000000001" customHeight="1" x14ac:dyDescent="0.25">
      <c r="A58" s="13" t="s">
        <v>10</v>
      </c>
      <c r="C58" s="24">
        <v>1224.3900000000001</v>
      </c>
      <c r="D58" s="160">
        <v>1622.4499999999994</v>
      </c>
      <c r="E58" s="258">
        <f>C58/$C$60</f>
        <v>9.8275020122303835E-3</v>
      </c>
      <c r="F58" s="259">
        <f>D58/$D$60</f>
        <v>1.1639604917036285E-2</v>
      </c>
      <c r="G58" s="337">
        <f t="shared" si="30"/>
        <v>0.32510882970295352</v>
      </c>
      <c r="I58" s="24">
        <v>517.72900000000016</v>
      </c>
      <c r="J58" s="160">
        <v>731.26600000000008</v>
      </c>
      <c r="K58" s="258">
        <f t="shared" si="31"/>
        <v>1.6370763069133969E-2</v>
      </c>
      <c r="L58" s="259">
        <f t="shared" si="32"/>
        <v>1.9372676521820592E-2</v>
      </c>
      <c r="M58" s="337">
        <f t="shared" si="33"/>
        <v>0.4124493702303712</v>
      </c>
      <c r="O58" s="39">
        <f t="shared" si="27"/>
        <v>4.2284647865467715</v>
      </c>
      <c r="P58" s="163">
        <f t="shared" si="27"/>
        <v>4.507171253351415</v>
      </c>
      <c r="Q58" s="337">
        <f t="shared" si="34"/>
        <v>6.5911975356013924E-2</v>
      </c>
    </row>
    <row r="59" spans="1:1023 1025:2047 2049:3071 3073:4095 4097:5119 5121:6143 6145:7167 7169:8191 8193:9215 9217:10239 10241:11263 11265:12287 12289:13311 13313:14335 14337:15359 15361:16383" ht="20.100000000000001" customHeight="1" thickBot="1" x14ac:dyDescent="0.3">
      <c r="A59" s="13" t="s">
        <v>11</v>
      </c>
      <c r="B59" s="15"/>
      <c r="C59" s="26">
        <v>666.75</v>
      </c>
      <c r="D59" s="162">
        <v>1042.8399999999999</v>
      </c>
      <c r="E59" s="264">
        <f>C59/$C$60</f>
        <v>5.3516338475931751E-3</v>
      </c>
      <c r="F59" s="265">
        <f>D59/$D$60</f>
        <v>7.4814296845401229E-3</v>
      </c>
      <c r="G59" s="349">
        <f t="shared" si="30"/>
        <v>0.56406449193850761</v>
      </c>
      <c r="I59" s="26">
        <v>132.65099999999998</v>
      </c>
      <c r="J59" s="162">
        <v>214.63399999999999</v>
      </c>
      <c r="K59" s="264">
        <f>I59/$I$60</f>
        <v>4.1944687121712116E-3</v>
      </c>
      <c r="L59" s="265">
        <f>J59/$J$60</f>
        <v>5.6860773679952856E-3</v>
      </c>
      <c r="M59" s="349">
        <f>(J59-I59)/I59</f>
        <v>0.61803529562536286</v>
      </c>
      <c r="O59" s="350">
        <f t="shared" si="27"/>
        <v>1.9895163104611922</v>
      </c>
      <c r="P59" s="351">
        <f t="shared" si="27"/>
        <v>2.058168079475279</v>
      </c>
      <c r="Q59" s="349">
        <f>(P59-O59)/O59</f>
        <v>3.4506763605357232E-2</v>
      </c>
    </row>
    <row r="60" spans="1:1023 1025:2047 2049:3071 3073:4095 4097:5119 5121:6143 6145:7167 7169:8191 8193:9215 9217:10239 10241:11263 11265:12287 12289:13311 13313:14335 14337:15359 15361:16383" ht="26.25" customHeight="1" thickBot="1" x14ac:dyDescent="0.3">
      <c r="A60" s="17" t="s">
        <v>12</v>
      </c>
      <c r="B60" s="59"/>
      <c r="C60" s="352">
        <f>C48+C49+C50+C53+C57+C58+C59</f>
        <v>124588.11999999997</v>
      </c>
      <c r="D60" s="353">
        <f>D48+D49+D50+D53+D57+D58+D59</f>
        <v>139390.47000000006</v>
      </c>
      <c r="E60" s="266">
        <f>E48+E49+E50+E53+E57+E58+E59</f>
        <v>1</v>
      </c>
      <c r="F60" s="267">
        <f>F48+F49+F50+F53+F57+F58+F59</f>
        <v>0.99999999999999978</v>
      </c>
      <c r="G60" s="349">
        <f>(D60-C60)/C60</f>
        <v>0.11881028464030195</v>
      </c>
      <c r="H60" s="2"/>
      <c r="I60" s="352">
        <f>I48+I49+I50+I53+I57+I58+I59</f>
        <v>31625.221000000005</v>
      </c>
      <c r="J60" s="353">
        <f>J48+J49+J50+J53+J57+J58+J59</f>
        <v>37747.287999999993</v>
      </c>
      <c r="K60" s="266">
        <f>K48+K49+K50+K53+K57+K58+K59</f>
        <v>1</v>
      </c>
      <c r="L60" s="267">
        <f>L48+L49+L50+L53+L57+L58+L59</f>
        <v>1.0000000000000002</v>
      </c>
      <c r="M60" s="349">
        <f>(J60-I60)/I60</f>
        <v>0.19358179346794088</v>
      </c>
      <c r="N60" s="2"/>
      <c r="O60" s="29">
        <f t="shared" si="27"/>
        <v>2.5383817493995426</v>
      </c>
      <c r="P60" s="354">
        <f t="shared" si="27"/>
        <v>2.7080250177791907</v>
      </c>
      <c r="Q60" s="349">
        <f>(P60-O60)/O60</f>
        <v>6.6831266975417455E-2</v>
      </c>
    </row>
    <row r="62" spans="1:1023 1025:2047 2049:3071 3073:4095 4097:5119 5121:6143 6145:7167 7169:8191 8193:9215 9217:10239 10241:11263 11265:12287 12289:13311 13313:14335 14337:15359 15361:16383" x14ac:dyDescent="0.25">
      <c r="A62" s="2"/>
      <c r="C62" s="2"/>
      <c r="E62" s="2"/>
      <c r="G62" s="2"/>
      <c r="I62" s="2"/>
      <c r="K62" s="2"/>
      <c r="M62" s="2"/>
      <c r="O62" s="2"/>
      <c r="P62"/>
      <c r="Q62" s="2"/>
      <c r="S62" s="2"/>
      <c r="U62" s="2"/>
      <c r="W62" s="2"/>
      <c r="Y62" s="2"/>
      <c r="AA62" s="2"/>
      <c r="AC62" s="2"/>
      <c r="AE62" s="2"/>
      <c r="AG62" s="2"/>
      <c r="AI62" s="2"/>
      <c r="AK62" s="2"/>
      <c r="AM62" s="2"/>
      <c r="AO62" s="2"/>
      <c r="AQ62" s="2"/>
      <c r="AS62" s="2"/>
      <c r="AU62" s="2"/>
      <c r="AW62" s="2"/>
      <c r="AY62" s="2"/>
      <c r="BA62" s="2"/>
      <c r="BC62" s="2"/>
      <c r="BE62" s="2"/>
      <c r="BG62" s="2"/>
      <c r="BI62" s="2"/>
      <c r="BK62" s="2"/>
      <c r="BM62" s="2"/>
      <c r="BO62" s="2"/>
      <c r="BQ62" s="2"/>
      <c r="BS62" s="2"/>
      <c r="BU62" s="2"/>
      <c r="BW62" s="2"/>
      <c r="BY62" s="2"/>
      <c r="CA62" s="2"/>
      <c r="CC62" s="2"/>
      <c r="CE62" s="2"/>
      <c r="CG62" s="2"/>
      <c r="CI62" s="2"/>
      <c r="CK62" s="2"/>
      <c r="CM62" s="2"/>
      <c r="CO62" s="2"/>
      <c r="CQ62" s="2"/>
      <c r="CS62" s="2"/>
      <c r="CU62" s="2"/>
      <c r="CW62" s="2"/>
      <c r="CY62" s="2"/>
      <c r="DA62" s="2"/>
      <c r="DC62" s="2"/>
      <c r="DE62" s="2"/>
      <c r="DG62" s="2"/>
      <c r="DI62" s="2"/>
      <c r="DK62" s="2"/>
      <c r="DM62" s="2"/>
      <c r="DO62" s="2"/>
      <c r="DQ62" s="2"/>
      <c r="DS62" s="2"/>
      <c r="DU62" s="2"/>
      <c r="DW62" s="2"/>
      <c r="DY62" s="2"/>
      <c r="EA62" s="2"/>
      <c r="EC62" s="2"/>
      <c r="EE62" s="2"/>
      <c r="EG62" s="2"/>
      <c r="EI62" s="2"/>
      <c r="EK62" s="2"/>
      <c r="EM62" s="2"/>
      <c r="EO62" s="2"/>
      <c r="EQ62" s="2"/>
      <c r="ES62" s="2"/>
      <c r="EU62" s="2"/>
      <c r="EW62" s="2"/>
      <c r="EY62" s="2"/>
      <c r="FA62" s="2"/>
      <c r="FC62" s="2"/>
      <c r="FE62" s="2"/>
      <c r="FG62" s="2"/>
      <c r="FI62" s="2"/>
      <c r="FK62" s="2"/>
      <c r="FM62" s="2"/>
      <c r="FO62" s="2"/>
      <c r="FQ62" s="2"/>
      <c r="FS62" s="2"/>
      <c r="FU62" s="2"/>
      <c r="FW62" s="2"/>
      <c r="FY62" s="2"/>
      <c r="GA62" s="2"/>
      <c r="GC62" s="2"/>
      <c r="GE62" s="2"/>
      <c r="GG62" s="2"/>
      <c r="GI62" s="2"/>
      <c r="GK62" s="2"/>
      <c r="GM62" s="2"/>
      <c r="GO62" s="2"/>
      <c r="GQ62" s="2"/>
      <c r="GS62" s="2"/>
      <c r="GU62" s="2"/>
      <c r="GW62" s="2"/>
      <c r="GY62" s="2"/>
      <c r="HA62" s="2"/>
      <c r="HC62" s="2"/>
      <c r="HE62" s="2"/>
      <c r="HG62" s="2"/>
      <c r="HI62" s="2"/>
      <c r="HK62" s="2"/>
      <c r="HM62" s="2"/>
      <c r="HO62" s="2"/>
      <c r="HQ62" s="2"/>
      <c r="HS62" s="2"/>
      <c r="HU62" s="2"/>
      <c r="HW62" s="2"/>
      <c r="HY62" s="2"/>
      <c r="IA62" s="2"/>
      <c r="IC62" s="2"/>
      <c r="IE62" s="2"/>
      <c r="IG62" s="2"/>
      <c r="II62" s="2"/>
      <c r="IK62" s="2"/>
      <c r="IM62" s="2"/>
      <c r="IO62" s="2"/>
      <c r="IQ62" s="2"/>
      <c r="IS62" s="2"/>
      <c r="IU62" s="2"/>
      <c r="IW62" s="2"/>
      <c r="IY62" s="2"/>
      <c r="JA62" s="2"/>
      <c r="JC62" s="2"/>
      <c r="JE62" s="2"/>
      <c r="JG62" s="2"/>
      <c r="JI62" s="2"/>
      <c r="JK62" s="2"/>
      <c r="JM62" s="2"/>
      <c r="JO62" s="2"/>
      <c r="JQ62" s="2"/>
      <c r="JS62" s="2"/>
      <c r="JU62" s="2"/>
      <c r="JW62" s="2"/>
      <c r="JY62" s="2"/>
      <c r="KA62" s="2"/>
      <c r="KC62" s="2"/>
      <c r="KE62" s="2"/>
      <c r="KG62" s="2"/>
      <c r="KI62" s="2"/>
      <c r="KK62" s="2"/>
      <c r="KM62" s="2"/>
      <c r="KO62" s="2"/>
      <c r="KQ62" s="2"/>
      <c r="KS62" s="2"/>
      <c r="KU62" s="2"/>
      <c r="KW62" s="2"/>
      <c r="KY62" s="2"/>
      <c r="LA62" s="2"/>
      <c r="LC62" s="2"/>
      <c r="LE62" s="2"/>
      <c r="LG62" s="2"/>
      <c r="LI62" s="2"/>
      <c r="LK62" s="2"/>
      <c r="LM62" s="2"/>
      <c r="LO62" s="2"/>
      <c r="LQ62" s="2"/>
      <c r="LS62" s="2"/>
      <c r="LU62" s="2"/>
      <c r="LW62" s="2"/>
      <c r="LY62" s="2"/>
      <c r="MA62" s="2"/>
      <c r="MC62" s="2"/>
      <c r="ME62" s="2"/>
      <c r="MG62" s="2"/>
      <c r="MI62" s="2"/>
      <c r="MK62" s="2"/>
      <c r="MM62" s="2"/>
      <c r="MO62" s="2"/>
      <c r="MQ62" s="2"/>
      <c r="MS62" s="2"/>
      <c r="MU62" s="2"/>
      <c r="MW62" s="2"/>
      <c r="MY62" s="2"/>
      <c r="NA62" s="2"/>
      <c r="NC62" s="2"/>
      <c r="NE62" s="2"/>
      <c r="NG62" s="2"/>
      <c r="NI62" s="2"/>
      <c r="NK62" s="2"/>
      <c r="NM62" s="2"/>
      <c r="NO62" s="2"/>
      <c r="NQ62" s="2"/>
      <c r="NS62" s="2"/>
      <c r="NU62" s="2"/>
      <c r="NW62" s="2"/>
      <c r="NY62" s="2"/>
      <c r="OA62" s="2"/>
      <c r="OC62" s="2"/>
      <c r="OE62" s="2"/>
      <c r="OG62" s="2"/>
      <c r="OI62" s="2"/>
      <c r="OK62" s="2"/>
      <c r="OM62" s="2"/>
      <c r="OO62" s="2"/>
      <c r="OQ62" s="2"/>
      <c r="OS62" s="2"/>
      <c r="OU62" s="2"/>
      <c r="OW62" s="2"/>
      <c r="OY62" s="2"/>
      <c r="PA62" s="2"/>
      <c r="PC62" s="2"/>
      <c r="PE62" s="2"/>
      <c r="PG62" s="2"/>
      <c r="PI62" s="2"/>
      <c r="PK62" s="2"/>
      <c r="PM62" s="2"/>
      <c r="PO62" s="2"/>
      <c r="PQ62" s="2"/>
      <c r="PS62" s="2"/>
      <c r="PU62" s="2"/>
      <c r="PW62" s="2"/>
      <c r="PY62" s="2"/>
      <c r="QA62" s="2"/>
      <c r="QC62" s="2"/>
      <c r="QE62" s="2"/>
      <c r="QG62" s="2"/>
      <c r="QI62" s="2"/>
      <c r="QK62" s="2"/>
      <c r="QM62" s="2"/>
      <c r="QO62" s="2"/>
      <c r="QQ62" s="2"/>
      <c r="QS62" s="2"/>
      <c r="QU62" s="2"/>
      <c r="QW62" s="2"/>
      <c r="QY62" s="2"/>
      <c r="RA62" s="2"/>
      <c r="RC62" s="2"/>
      <c r="RE62" s="2"/>
      <c r="RG62" s="2"/>
      <c r="RI62" s="2"/>
      <c r="RK62" s="2"/>
      <c r="RM62" s="2"/>
      <c r="RO62" s="2"/>
      <c r="RQ62" s="2"/>
      <c r="RS62" s="2"/>
      <c r="RU62" s="2"/>
      <c r="RW62" s="2"/>
      <c r="RY62" s="2"/>
      <c r="SA62" s="2"/>
      <c r="SC62" s="2"/>
      <c r="SE62" s="2"/>
      <c r="SG62" s="2"/>
      <c r="SI62" s="2"/>
      <c r="SK62" s="2"/>
      <c r="SM62" s="2"/>
      <c r="SO62" s="2"/>
      <c r="SQ62" s="2"/>
      <c r="SS62" s="2"/>
      <c r="SU62" s="2"/>
      <c r="SW62" s="2"/>
      <c r="SY62" s="2"/>
      <c r="TA62" s="2"/>
      <c r="TC62" s="2"/>
      <c r="TE62" s="2"/>
      <c r="TG62" s="2"/>
      <c r="TI62" s="2"/>
      <c r="TK62" s="2"/>
      <c r="TM62" s="2"/>
      <c r="TO62" s="2"/>
      <c r="TQ62" s="2"/>
      <c r="TS62" s="2"/>
      <c r="TU62" s="2"/>
      <c r="TW62" s="2"/>
      <c r="TY62" s="2"/>
      <c r="UA62" s="2"/>
      <c r="UC62" s="2"/>
      <c r="UE62" s="2"/>
      <c r="UG62" s="2"/>
      <c r="UI62" s="2"/>
      <c r="UK62" s="2"/>
      <c r="UM62" s="2"/>
      <c r="UO62" s="2"/>
      <c r="UQ62" s="2"/>
      <c r="US62" s="2"/>
      <c r="UU62" s="2"/>
      <c r="UW62" s="2"/>
      <c r="UY62" s="2"/>
      <c r="VA62" s="2"/>
      <c r="VC62" s="2"/>
      <c r="VE62" s="2"/>
      <c r="VG62" s="2"/>
      <c r="VI62" s="2"/>
      <c r="VK62" s="2"/>
      <c r="VM62" s="2"/>
      <c r="VO62" s="2"/>
      <c r="VQ62" s="2"/>
      <c r="VS62" s="2"/>
      <c r="VU62" s="2"/>
      <c r="VW62" s="2"/>
      <c r="VY62" s="2"/>
      <c r="WA62" s="2"/>
      <c r="WC62" s="2"/>
      <c r="WE62" s="2"/>
      <c r="WG62" s="2"/>
      <c r="WI62" s="2"/>
      <c r="WK62" s="2"/>
      <c r="WM62" s="2"/>
      <c r="WO62" s="2"/>
      <c r="WQ62" s="2"/>
      <c r="WS62" s="2"/>
      <c r="WU62" s="2"/>
      <c r="WW62" s="2"/>
      <c r="WY62" s="2"/>
      <c r="XA62" s="2"/>
      <c r="XC62" s="2"/>
      <c r="XE62" s="2"/>
      <c r="XG62" s="2"/>
      <c r="XI62" s="2"/>
      <c r="XK62" s="2"/>
      <c r="XM62" s="2"/>
      <c r="XO62" s="2"/>
      <c r="XQ62" s="2"/>
      <c r="XS62" s="2"/>
      <c r="XU62" s="2"/>
      <c r="XW62" s="2"/>
      <c r="XY62" s="2"/>
      <c r="YA62" s="2"/>
      <c r="YC62" s="2"/>
      <c r="YE62" s="2"/>
      <c r="YG62" s="2"/>
      <c r="YI62" s="2"/>
      <c r="YK62" s="2"/>
      <c r="YM62" s="2"/>
      <c r="YO62" s="2"/>
      <c r="YQ62" s="2"/>
      <c r="YS62" s="2"/>
      <c r="YU62" s="2"/>
      <c r="YW62" s="2"/>
      <c r="YY62" s="2"/>
      <c r="ZA62" s="2"/>
      <c r="ZC62" s="2"/>
      <c r="ZE62" s="2"/>
      <c r="ZG62" s="2"/>
      <c r="ZI62" s="2"/>
      <c r="ZK62" s="2"/>
      <c r="ZM62" s="2"/>
      <c r="ZO62" s="2"/>
      <c r="ZQ62" s="2"/>
      <c r="ZS62" s="2"/>
      <c r="ZU62" s="2"/>
      <c r="ZW62" s="2"/>
      <c r="ZY62" s="2"/>
      <c r="AAA62" s="2"/>
      <c r="AAC62" s="2"/>
      <c r="AAE62" s="2"/>
      <c r="AAG62" s="2"/>
      <c r="AAI62" s="2"/>
      <c r="AAK62" s="2"/>
      <c r="AAM62" s="2"/>
      <c r="AAO62" s="2"/>
      <c r="AAQ62" s="2"/>
      <c r="AAS62" s="2"/>
      <c r="AAU62" s="2"/>
      <c r="AAW62" s="2"/>
      <c r="AAY62" s="2"/>
      <c r="ABA62" s="2"/>
      <c r="ABC62" s="2"/>
      <c r="ABE62" s="2"/>
      <c r="ABG62" s="2"/>
      <c r="ABI62" s="2"/>
      <c r="ABK62" s="2"/>
      <c r="ABM62" s="2"/>
      <c r="ABO62" s="2"/>
      <c r="ABQ62" s="2"/>
      <c r="ABS62" s="2"/>
      <c r="ABU62" s="2"/>
      <c r="ABW62" s="2"/>
      <c r="ABY62" s="2"/>
      <c r="ACA62" s="2"/>
      <c r="ACC62" s="2"/>
      <c r="ACE62" s="2"/>
      <c r="ACG62" s="2"/>
      <c r="ACI62" s="2"/>
      <c r="ACK62" s="2"/>
      <c r="ACM62" s="2"/>
      <c r="ACO62" s="2"/>
      <c r="ACQ62" s="2"/>
      <c r="ACS62" s="2"/>
      <c r="ACU62" s="2"/>
      <c r="ACW62" s="2"/>
      <c r="ACY62" s="2"/>
      <c r="ADA62" s="2"/>
      <c r="ADC62" s="2"/>
      <c r="ADE62" s="2"/>
      <c r="ADG62" s="2"/>
      <c r="ADI62" s="2"/>
      <c r="ADK62" s="2"/>
      <c r="ADM62" s="2"/>
      <c r="ADO62" s="2"/>
      <c r="ADQ62" s="2"/>
      <c r="ADS62" s="2"/>
      <c r="ADU62" s="2"/>
      <c r="ADW62" s="2"/>
      <c r="ADY62" s="2"/>
      <c r="AEA62" s="2"/>
      <c r="AEC62" s="2"/>
      <c r="AEE62" s="2"/>
      <c r="AEG62" s="2"/>
      <c r="AEI62" s="2"/>
      <c r="AEK62" s="2"/>
      <c r="AEM62" s="2"/>
      <c r="AEO62" s="2"/>
      <c r="AEQ62" s="2"/>
      <c r="AES62" s="2"/>
      <c r="AEU62" s="2"/>
      <c r="AEW62" s="2"/>
      <c r="AEY62" s="2"/>
      <c r="AFA62" s="2"/>
      <c r="AFC62" s="2"/>
      <c r="AFE62" s="2"/>
      <c r="AFG62" s="2"/>
      <c r="AFI62" s="2"/>
      <c r="AFK62" s="2"/>
      <c r="AFM62" s="2"/>
      <c r="AFO62" s="2"/>
      <c r="AFQ62" s="2"/>
      <c r="AFS62" s="2"/>
      <c r="AFU62" s="2"/>
      <c r="AFW62" s="2"/>
      <c r="AFY62" s="2"/>
      <c r="AGA62" s="2"/>
      <c r="AGC62" s="2"/>
      <c r="AGE62" s="2"/>
      <c r="AGG62" s="2"/>
      <c r="AGI62" s="2"/>
      <c r="AGK62" s="2"/>
      <c r="AGM62" s="2"/>
      <c r="AGO62" s="2"/>
      <c r="AGQ62" s="2"/>
      <c r="AGS62" s="2"/>
      <c r="AGU62" s="2"/>
      <c r="AGW62" s="2"/>
      <c r="AGY62" s="2"/>
      <c r="AHA62" s="2"/>
      <c r="AHC62" s="2"/>
      <c r="AHE62" s="2"/>
      <c r="AHG62" s="2"/>
      <c r="AHI62" s="2"/>
      <c r="AHK62" s="2"/>
      <c r="AHM62" s="2"/>
      <c r="AHO62" s="2"/>
      <c r="AHQ62" s="2"/>
      <c r="AHS62" s="2"/>
      <c r="AHU62" s="2"/>
      <c r="AHW62" s="2"/>
      <c r="AHY62" s="2"/>
      <c r="AIA62" s="2"/>
      <c r="AIC62" s="2"/>
      <c r="AIE62" s="2"/>
      <c r="AIG62" s="2"/>
      <c r="AII62" s="2"/>
      <c r="AIK62" s="2"/>
      <c r="AIM62" s="2"/>
      <c r="AIO62" s="2"/>
      <c r="AIQ62" s="2"/>
      <c r="AIS62" s="2"/>
      <c r="AIU62" s="2"/>
      <c r="AIW62" s="2"/>
      <c r="AIY62" s="2"/>
      <c r="AJA62" s="2"/>
      <c r="AJC62" s="2"/>
      <c r="AJE62" s="2"/>
      <c r="AJG62" s="2"/>
      <c r="AJI62" s="2"/>
      <c r="AJK62" s="2"/>
      <c r="AJM62" s="2"/>
      <c r="AJO62" s="2"/>
      <c r="AJQ62" s="2"/>
      <c r="AJS62" s="2"/>
      <c r="AJU62" s="2"/>
      <c r="AJW62" s="2"/>
      <c r="AJY62" s="2"/>
      <c r="AKA62" s="2"/>
      <c r="AKC62" s="2"/>
      <c r="AKE62" s="2"/>
      <c r="AKG62" s="2"/>
      <c r="AKI62" s="2"/>
      <c r="AKK62" s="2"/>
      <c r="AKM62" s="2"/>
      <c r="AKO62" s="2"/>
      <c r="AKQ62" s="2"/>
      <c r="AKS62" s="2"/>
      <c r="AKU62" s="2"/>
      <c r="AKW62" s="2"/>
      <c r="AKY62" s="2"/>
      <c r="ALA62" s="2"/>
      <c r="ALC62" s="2"/>
      <c r="ALE62" s="2"/>
      <c r="ALG62" s="2"/>
      <c r="ALI62" s="2"/>
      <c r="ALK62" s="2"/>
      <c r="ALM62" s="2"/>
      <c r="ALO62" s="2"/>
      <c r="ALQ62" s="2"/>
      <c r="ALS62" s="2"/>
      <c r="ALU62" s="2"/>
      <c r="ALW62" s="2"/>
      <c r="ALY62" s="2"/>
      <c r="AMA62" s="2"/>
      <c r="AMC62" s="2"/>
      <c r="AME62" s="2"/>
      <c r="AMG62" s="2"/>
      <c r="AMI62" s="2"/>
      <c r="AMK62" s="2"/>
      <c r="AMM62" s="2"/>
      <c r="AMO62" s="2"/>
      <c r="AMQ62" s="2"/>
      <c r="AMS62" s="2"/>
      <c r="AMU62" s="2"/>
      <c r="AMW62" s="2"/>
      <c r="AMY62" s="2"/>
      <c r="ANA62" s="2"/>
      <c r="ANC62" s="2"/>
      <c r="ANE62" s="2"/>
      <c r="ANG62" s="2"/>
      <c r="ANI62" s="2"/>
      <c r="ANK62" s="2"/>
      <c r="ANM62" s="2"/>
      <c r="ANO62" s="2"/>
      <c r="ANQ62" s="2"/>
      <c r="ANS62" s="2"/>
      <c r="ANU62" s="2"/>
      <c r="ANW62" s="2"/>
      <c r="ANY62" s="2"/>
      <c r="AOA62" s="2"/>
      <c r="AOC62" s="2"/>
      <c r="AOE62" s="2"/>
      <c r="AOG62" s="2"/>
      <c r="AOI62" s="2"/>
      <c r="AOK62" s="2"/>
      <c r="AOM62" s="2"/>
      <c r="AOO62" s="2"/>
      <c r="AOQ62" s="2"/>
      <c r="AOS62" s="2"/>
      <c r="AOU62" s="2"/>
      <c r="AOW62" s="2"/>
      <c r="AOY62" s="2"/>
      <c r="APA62" s="2"/>
      <c r="APC62" s="2"/>
      <c r="APE62" s="2"/>
      <c r="APG62" s="2"/>
      <c r="API62" s="2"/>
      <c r="APK62" s="2"/>
      <c r="APM62" s="2"/>
      <c r="APO62" s="2"/>
      <c r="APQ62" s="2"/>
      <c r="APS62" s="2"/>
      <c r="APU62" s="2"/>
      <c r="APW62" s="2"/>
      <c r="APY62" s="2"/>
      <c r="AQA62" s="2"/>
      <c r="AQC62" s="2"/>
      <c r="AQE62" s="2"/>
      <c r="AQG62" s="2"/>
      <c r="AQI62" s="2"/>
      <c r="AQK62" s="2"/>
      <c r="AQM62" s="2"/>
      <c r="AQO62" s="2"/>
      <c r="AQQ62" s="2"/>
      <c r="AQS62" s="2"/>
      <c r="AQU62" s="2"/>
      <c r="AQW62" s="2"/>
      <c r="AQY62" s="2"/>
      <c r="ARA62" s="2"/>
      <c r="ARC62" s="2"/>
      <c r="ARE62" s="2"/>
      <c r="ARG62" s="2"/>
      <c r="ARI62" s="2"/>
      <c r="ARK62" s="2"/>
      <c r="ARM62" s="2"/>
      <c r="ARO62" s="2"/>
      <c r="ARQ62" s="2"/>
      <c r="ARS62" s="2"/>
      <c r="ARU62" s="2"/>
      <c r="ARW62" s="2"/>
      <c r="ARY62" s="2"/>
      <c r="ASA62" s="2"/>
      <c r="ASC62" s="2"/>
      <c r="ASE62" s="2"/>
      <c r="ASG62" s="2"/>
      <c r="ASI62" s="2"/>
      <c r="ASK62" s="2"/>
      <c r="ASM62" s="2"/>
      <c r="ASO62" s="2"/>
      <c r="ASQ62" s="2"/>
      <c r="ASS62" s="2"/>
      <c r="ASU62" s="2"/>
      <c r="ASW62" s="2"/>
      <c r="ASY62" s="2"/>
      <c r="ATA62" s="2"/>
      <c r="ATC62" s="2"/>
      <c r="ATE62" s="2"/>
      <c r="ATG62" s="2"/>
      <c r="ATI62" s="2"/>
      <c r="ATK62" s="2"/>
      <c r="ATM62" s="2"/>
      <c r="ATO62" s="2"/>
      <c r="ATQ62" s="2"/>
      <c r="ATS62" s="2"/>
      <c r="ATU62" s="2"/>
      <c r="ATW62" s="2"/>
      <c r="ATY62" s="2"/>
      <c r="AUA62" s="2"/>
      <c r="AUC62" s="2"/>
      <c r="AUE62" s="2"/>
      <c r="AUG62" s="2"/>
      <c r="AUI62" s="2"/>
      <c r="AUK62" s="2"/>
      <c r="AUM62" s="2"/>
      <c r="AUO62" s="2"/>
      <c r="AUQ62" s="2"/>
      <c r="AUS62" s="2"/>
      <c r="AUU62" s="2"/>
      <c r="AUW62" s="2"/>
      <c r="AUY62" s="2"/>
      <c r="AVA62" s="2"/>
      <c r="AVC62" s="2"/>
      <c r="AVE62" s="2"/>
      <c r="AVG62" s="2"/>
      <c r="AVI62" s="2"/>
      <c r="AVK62" s="2"/>
      <c r="AVM62" s="2"/>
      <c r="AVO62" s="2"/>
      <c r="AVQ62" s="2"/>
      <c r="AVS62" s="2"/>
      <c r="AVU62" s="2"/>
      <c r="AVW62" s="2"/>
      <c r="AVY62" s="2"/>
      <c r="AWA62" s="2"/>
      <c r="AWC62" s="2"/>
      <c r="AWE62" s="2"/>
      <c r="AWG62" s="2"/>
      <c r="AWI62" s="2"/>
      <c r="AWK62" s="2"/>
      <c r="AWM62" s="2"/>
      <c r="AWO62" s="2"/>
      <c r="AWQ62" s="2"/>
      <c r="AWS62" s="2"/>
      <c r="AWU62" s="2"/>
      <c r="AWW62" s="2"/>
      <c r="AWY62" s="2"/>
      <c r="AXA62" s="2"/>
      <c r="AXC62" s="2"/>
      <c r="AXE62" s="2"/>
      <c r="AXG62" s="2"/>
      <c r="AXI62" s="2"/>
      <c r="AXK62" s="2"/>
      <c r="AXM62" s="2"/>
      <c r="AXO62" s="2"/>
      <c r="AXQ62" s="2"/>
      <c r="AXS62" s="2"/>
      <c r="AXU62" s="2"/>
      <c r="AXW62" s="2"/>
      <c r="AXY62" s="2"/>
      <c r="AYA62" s="2"/>
      <c r="AYC62" s="2"/>
      <c r="AYE62" s="2"/>
      <c r="AYG62" s="2"/>
      <c r="AYI62" s="2"/>
      <c r="AYK62" s="2"/>
      <c r="AYM62" s="2"/>
      <c r="AYO62" s="2"/>
      <c r="AYQ62" s="2"/>
      <c r="AYS62" s="2"/>
      <c r="AYU62" s="2"/>
      <c r="AYW62" s="2"/>
      <c r="AYY62" s="2"/>
      <c r="AZA62" s="2"/>
      <c r="AZC62" s="2"/>
      <c r="AZE62" s="2"/>
      <c r="AZG62" s="2"/>
      <c r="AZI62" s="2"/>
      <c r="AZK62" s="2"/>
      <c r="AZM62" s="2"/>
      <c r="AZO62" s="2"/>
      <c r="AZQ62" s="2"/>
      <c r="AZS62" s="2"/>
      <c r="AZU62" s="2"/>
      <c r="AZW62" s="2"/>
      <c r="AZY62" s="2"/>
      <c r="BAA62" s="2"/>
      <c r="BAC62" s="2"/>
      <c r="BAE62" s="2"/>
      <c r="BAG62" s="2"/>
      <c r="BAI62" s="2"/>
      <c r="BAK62" s="2"/>
      <c r="BAM62" s="2"/>
      <c r="BAO62" s="2"/>
      <c r="BAQ62" s="2"/>
      <c r="BAS62" s="2"/>
      <c r="BAU62" s="2"/>
      <c r="BAW62" s="2"/>
      <c r="BAY62" s="2"/>
      <c r="BBA62" s="2"/>
      <c r="BBC62" s="2"/>
      <c r="BBE62" s="2"/>
      <c r="BBG62" s="2"/>
      <c r="BBI62" s="2"/>
      <c r="BBK62" s="2"/>
      <c r="BBM62" s="2"/>
      <c r="BBO62" s="2"/>
      <c r="BBQ62" s="2"/>
      <c r="BBS62" s="2"/>
      <c r="BBU62" s="2"/>
      <c r="BBW62" s="2"/>
      <c r="BBY62" s="2"/>
      <c r="BCA62" s="2"/>
      <c r="BCC62" s="2"/>
      <c r="BCE62" s="2"/>
      <c r="BCG62" s="2"/>
      <c r="BCI62" s="2"/>
      <c r="BCK62" s="2"/>
      <c r="BCM62" s="2"/>
      <c r="BCO62" s="2"/>
      <c r="BCQ62" s="2"/>
      <c r="BCS62" s="2"/>
      <c r="BCU62" s="2"/>
      <c r="BCW62" s="2"/>
      <c r="BCY62" s="2"/>
      <c r="BDA62" s="2"/>
      <c r="BDC62" s="2"/>
      <c r="BDE62" s="2"/>
      <c r="BDG62" s="2"/>
      <c r="BDI62" s="2"/>
      <c r="BDK62" s="2"/>
      <c r="BDM62" s="2"/>
      <c r="BDO62" s="2"/>
      <c r="BDQ62" s="2"/>
      <c r="BDS62" s="2"/>
      <c r="BDU62" s="2"/>
      <c r="BDW62" s="2"/>
      <c r="BDY62" s="2"/>
      <c r="BEA62" s="2"/>
      <c r="BEC62" s="2"/>
      <c r="BEE62" s="2"/>
      <c r="BEG62" s="2"/>
      <c r="BEI62" s="2"/>
      <c r="BEK62" s="2"/>
      <c r="BEM62" s="2"/>
      <c r="BEO62" s="2"/>
      <c r="BEQ62" s="2"/>
      <c r="BES62" s="2"/>
      <c r="BEU62" s="2"/>
      <c r="BEW62" s="2"/>
      <c r="BEY62" s="2"/>
      <c r="BFA62" s="2"/>
      <c r="BFC62" s="2"/>
      <c r="BFE62" s="2"/>
      <c r="BFG62" s="2"/>
      <c r="BFI62" s="2"/>
      <c r="BFK62" s="2"/>
      <c r="BFM62" s="2"/>
      <c r="BFO62" s="2"/>
      <c r="BFQ62" s="2"/>
      <c r="BFS62" s="2"/>
      <c r="BFU62" s="2"/>
      <c r="BFW62" s="2"/>
      <c r="BFY62" s="2"/>
      <c r="BGA62" s="2"/>
      <c r="BGC62" s="2"/>
      <c r="BGE62" s="2"/>
      <c r="BGG62" s="2"/>
      <c r="BGI62" s="2"/>
      <c r="BGK62" s="2"/>
      <c r="BGM62" s="2"/>
      <c r="BGO62" s="2"/>
      <c r="BGQ62" s="2"/>
      <c r="BGS62" s="2"/>
      <c r="BGU62" s="2"/>
      <c r="BGW62" s="2"/>
      <c r="BGY62" s="2"/>
      <c r="BHA62" s="2"/>
      <c r="BHC62" s="2"/>
      <c r="BHE62" s="2"/>
      <c r="BHG62" s="2"/>
      <c r="BHI62" s="2"/>
      <c r="BHK62" s="2"/>
      <c r="BHM62" s="2"/>
      <c r="BHO62" s="2"/>
      <c r="BHQ62" s="2"/>
      <c r="BHS62" s="2"/>
      <c r="BHU62" s="2"/>
      <c r="BHW62" s="2"/>
      <c r="BHY62" s="2"/>
      <c r="BIA62" s="2"/>
      <c r="BIC62" s="2"/>
      <c r="BIE62" s="2"/>
      <c r="BIG62" s="2"/>
      <c r="BII62" s="2"/>
      <c r="BIK62" s="2"/>
      <c r="BIM62" s="2"/>
      <c r="BIO62" s="2"/>
      <c r="BIQ62" s="2"/>
      <c r="BIS62" s="2"/>
      <c r="BIU62" s="2"/>
      <c r="BIW62" s="2"/>
      <c r="BIY62" s="2"/>
      <c r="BJA62" s="2"/>
      <c r="BJC62" s="2"/>
      <c r="BJE62" s="2"/>
      <c r="BJG62" s="2"/>
      <c r="BJI62" s="2"/>
      <c r="BJK62" s="2"/>
      <c r="BJM62" s="2"/>
      <c r="BJO62" s="2"/>
      <c r="BJQ62" s="2"/>
      <c r="BJS62" s="2"/>
      <c r="BJU62" s="2"/>
      <c r="BJW62" s="2"/>
      <c r="BJY62" s="2"/>
      <c r="BKA62" s="2"/>
      <c r="BKC62" s="2"/>
      <c r="BKE62" s="2"/>
      <c r="BKG62" s="2"/>
      <c r="BKI62" s="2"/>
      <c r="BKK62" s="2"/>
      <c r="BKM62" s="2"/>
      <c r="BKO62" s="2"/>
      <c r="BKQ62" s="2"/>
      <c r="BKS62" s="2"/>
      <c r="BKU62" s="2"/>
      <c r="BKW62" s="2"/>
      <c r="BKY62" s="2"/>
      <c r="BLA62" s="2"/>
      <c r="BLC62" s="2"/>
      <c r="BLE62" s="2"/>
      <c r="BLG62" s="2"/>
      <c r="BLI62" s="2"/>
      <c r="BLK62" s="2"/>
      <c r="BLM62" s="2"/>
      <c r="BLO62" s="2"/>
      <c r="BLQ62" s="2"/>
      <c r="BLS62" s="2"/>
      <c r="BLU62" s="2"/>
      <c r="BLW62" s="2"/>
      <c r="BLY62" s="2"/>
      <c r="BMA62" s="2"/>
      <c r="BMC62" s="2"/>
      <c r="BME62" s="2"/>
      <c r="BMG62" s="2"/>
      <c r="BMI62" s="2"/>
      <c r="BMK62" s="2"/>
      <c r="BMM62" s="2"/>
      <c r="BMO62" s="2"/>
      <c r="BMQ62" s="2"/>
      <c r="BMS62" s="2"/>
      <c r="BMU62" s="2"/>
      <c r="BMW62" s="2"/>
      <c r="BMY62" s="2"/>
      <c r="BNA62" s="2"/>
      <c r="BNC62" s="2"/>
      <c r="BNE62" s="2"/>
      <c r="BNG62" s="2"/>
      <c r="BNI62" s="2"/>
      <c r="BNK62" s="2"/>
      <c r="BNM62" s="2"/>
      <c r="BNO62" s="2"/>
      <c r="BNQ62" s="2"/>
      <c r="BNS62" s="2"/>
      <c r="BNU62" s="2"/>
      <c r="BNW62" s="2"/>
      <c r="BNY62" s="2"/>
      <c r="BOA62" s="2"/>
      <c r="BOC62" s="2"/>
      <c r="BOE62" s="2"/>
      <c r="BOG62" s="2"/>
      <c r="BOI62" s="2"/>
      <c r="BOK62" s="2"/>
      <c r="BOM62" s="2"/>
      <c r="BOO62" s="2"/>
      <c r="BOQ62" s="2"/>
      <c r="BOS62" s="2"/>
      <c r="BOU62" s="2"/>
      <c r="BOW62" s="2"/>
      <c r="BOY62" s="2"/>
      <c r="BPA62" s="2"/>
      <c r="BPC62" s="2"/>
      <c r="BPE62" s="2"/>
      <c r="BPG62" s="2"/>
      <c r="BPI62" s="2"/>
      <c r="BPK62" s="2"/>
      <c r="BPM62" s="2"/>
      <c r="BPO62" s="2"/>
      <c r="BPQ62" s="2"/>
      <c r="BPS62" s="2"/>
      <c r="BPU62" s="2"/>
      <c r="BPW62" s="2"/>
      <c r="BPY62" s="2"/>
      <c r="BQA62" s="2"/>
      <c r="BQC62" s="2"/>
      <c r="BQE62" s="2"/>
      <c r="BQG62" s="2"/>
      <c r="BQI62" s="2"/>
      <c r="BQK62" s="2"/>
      <c r="BQM62" s="2"/>
      <c r="BQO62" s="2"/>
      <c r="BQQ62" s="2"/>
      <c r="BQS62" s="2"/>
      <c r="BQU62" s="2"/>
      <c r="BQW62" s="2"/>
      <c r="BQY62" s="2"/>
      <c r="BRA62" s="2"/>
      <c r="BRC62" s="2"/>
      <c r="BRE62" s="2"/>
      <c r="BRG62" s="2"/>
      <c r="BRI62" s="2"/>
      <c r="BRK62" s="2"/>
      <c r="BRM62" s="2"/>
      <c r="BRO62" s="2"/>
      <c r="BRQ62" s="2"/>
      <c r="BRS62" s="2"/>
      <c r="BRU62" s="2"/>
      <c r="BRW62" s="2"/>
      <c r="BRY62" s="2"/>
      <c r="BSA62" s="2"/>
      <c r="BSC62" s="2"/>
      <c r="BSE62" s="2"/>
      <c r="BSG62" s="2"/>
      <c r="BSI62" s="2"/>
      <c r="BSK62" s="2"/>
      <c r="BSM62" s="2"/>
      <c r="BSO62" s="2"/>
      <c r="BSQ62" s="2"/>
      <c r="BSS62" s="2"/>
      <c r="BSU62" s="2"/>
      <c r="BSW62" s="2"/>
      <c r="BSY62" s="2"/>
      <c r="BTA62" s="2"/>
      <c r="BTC62" s="2"/>
      <c r="BTE62" s="2"/>
      <c r="BTG62" s="2"/>
      <c r="BTI62" s="2"/>
      <c r="BTK62" s="2"/>
      <c r="BTM62" s="2"/>
      <c r="BTO62" s="2"/>
      <c r="BTQ62" s="2"/>
      <c r="BTS62" s="2"/>
      <c r="BTU62" s="2"/>
      <c r="BTW62" s="2"/>
      <c r="BTY62" s="2"/>
      <c r="BUA62" s="2"/>
      <c r="BUC62" s="2"/>
      <c r="BUE62" s="2"/>
      <c r="BUG62" s="2"/>
      <c r="BUI62" s="2"/>
      <c r="BUK62" s="2"/>
      <c r="BUM62" s="2"/>
      <c r="BUO62" s="2"/>
      <c r="BUQ62" s="2"/>
      <c r="BUS62" s="2"/>
      <c r="BUU62" s="2"/>
      <c r="BUW62" s="2"/>
      <c r="BUY62" s="2"/>
      <c r="BVA62" s="2"/>
      <c r="BVC62" s="2"/>
      <c r="BVE62" s="2"/>
      <c r="BVG62" s="2"/>
      <c r="BVI62" s="2"/>
      <c r="BVK62" s="2"/>
      <c r="BVM62" s="2"/>
      <c r="BVO62" s="2"/>
      <c r="BVQ62" s="2"/>
      <c r="BVS62" s="2"/>
      <c r="BVU62" s="2"/>
      <c r="BVW62" s="2"/>
      <c r="BVY62" s="2"/>
      <c r="BWA62" s="2"/>
      <c r="BWC62" s="2"/>
      <c r="BWE62" s="2"/>
      <c r="BWG62" s="2"/>
      <c r="BWI62" s="2"/>
      <c r="BWK62" s="2"/>
      <c r="BWM62" s="2"/>
      <c r="BWO62" s="2"/>
      <c r="BWQ62" s="2"/>
      <c r="BWS62" s="2"/>
      <c r="BWU62" s="2"/>
      <c r="BWW62" s="2"/>
      <c r="BWY62" s="2"/>
      <c r="BXA62" s="2"/>
      <c r="BXC62" s="2"/>
      <c r="BXE62" s="2"/>
      <c r="BXG62" s="2"/>
      <c r="BXI62" s="2"/>
      <c r="BXK62" s="2"/>
      <c r="BXM62" s="2"/>
      <c r="BXO62" s="2"/>
      <c r="BXQ62" s="2"/>
      <c r="BXS62" s="2"/>
      <c r="BXU62" s="2"/>
      <c r="BXW62" s="2"/>
      <c r="BXY62" s="2"/>
      <c r="BYA62" s="2"/>
      <c r="BYC62" s="2"/>
      <c r="BYE62" s="2"/>
      <c r="BYG62" s="2"/>
      <c r="BYI62" s="2"/>
      <c r="BYK62" s="2"/>
      <c r="BYM62" s="2"/>
      <c r="BYO62" s="2"/>
      <c r="BYQ62" s="2"/>
      <c r="BYS62" s="2"/>
      <c r="BYU62" s="2"/>
      <c r="BYW62" s="2"/>
      <c r="BYY62" s="2"/>
      <c r="BZA62" s="2"/>
      <c r="BZC62" s="2"/>
      <c r="BZE62" s="2"/>
      <c r="BZG62" s="2"/>
      <c r="BZI62" s="2"/>
      <c r="BZK62" s="2"/>
      <c r="BZM62" s="2"/>
      <c r="BZO62" s="2"/>
      <c r="BZQ62" s="2"/>
      <c r="BZS62" s="2"/>
      <c r="BZU62" s="2"/>
      <c r="BZW62" s="2"/>
      <c r="BZY62" s="2"/>
      <c r="CAA62" s="2"/>
      <c r="CAC62" s="2"/>
      <c r="CAE62" s="2"/>
      <c r="CAG62" s="2"/>
      <c r="CAI62" s="2"/>
      <c r="CAK62" s="2"/>
      <c r="CAM62" s="2"/>
      <c r="CAO62" s="2"/>
      <c r="CAQ62" s="2"/>
      <c r="CAS62" s="2"/>
      <c r="CAU62" s="2"/>
      <c r="CAW62" s="2"/>
      <c r="CAY62" s="2"/>
      <c r="CBA62" s="2"/>
      <c r="CBC62" s="2"/>
      <c r="CBE62" s="2"/>
      <c r="CBG62" s="2"/>
      <c r="CBI62" s="2"/>
      <c r="CBK62" s="2"/>
      <c r="CBM62" s="2"/>
      <c r="CBO62" s="2"/>
      <c r="CBQ62" s="2"/>
      <c r="CBS62" s="2"/>
      <c r="CBU62" s="2"/>
      <c r="CBW62" s="2"/>
      <c r="CBY62" s="2"/>
      <c r="CCA62" s="2"/>
      <c r="CCC62" s="2"/>
      <c r="CCE62" s="2"/>
      <c r="CCG62" s="2"/>
      <c r="CCI62" s="2"/>
      <c r="CCK62" s="2"/>
      <c r="CCM62" s="2"/>
      <c r="CCO62" s="2"/>
      <c r="CCQ62" s="2"/>
      <c r="CCS62" s="2"/>
      <c r="CCU62" s="2"/>
      <c r="CCW62" s="2"/>
      <c r="CCY62" s="2"/>
      <c r="CDA62" s="2"/>
      <c r="CDC62" s="2"/>
      <c r="CDE62" s="2"/>
      <c r="CDG62" s="2"/>
      <c r="CDI62" s="2"/>
      <c r="CDK62" s="2"/>
      <c r="CDM62" s="2"/>
      <c r="CDO62" s="2"/>
      <c r="CDQ62" s="2"/>
      <c r="CDS62" s="2"/>
      <c r="CDU62" s="2"/>
      <c r="CDW62" s="2"/>
      <c r="CDY62" s="2"/>
      <c r="CEA62" s="2"/>
      <c r="CEC62" s="2"/>
      <c r="CEE62" s="2"/>
      <c r="CEG62" s="2"/>
      <c r="CEI62" s="2"/>
      <c r="CEK62" s="2"/>
      <c r="CEM62" s="2"/>
      <c r="CEO62" s="2"/>
      <c r="CEQ62" s="2"/>
      <c r="CES62" s="2"/>
      <c r="CEU62" s="2"/>
      <c r="CEW62" s="2"/>
      <c r="CEY62" s="2"/>
      <c r="CFA62" s="2"/>
      <c r="CFC62" s="2"/>
      <c r="CFE62" s="2"/>
      <c r="CFG62" s="2"/>
      <c r="CFI62" s="2"/>
      <c r="CFK62" s="2"/>
      <c r="CFM62" s="2"/>
      <c r="CFO62" s="2"/>
      <c r="CFQ62" s="2"/>
      <c r="CFS62" s="2"/>
      <c r="CFU62" s="2"/>
      <c r="CFW62" s="2"/>
      <c r="CFY62" s="2"/>
      <c r="CGA62" s="2"/>
      <c r="CGC62" s="2"/>
      <c r="CGE62" s="2"/>
      <c r="CGG62" s="2"/>
      <c r="CGI62" s="2"/>
      <c r="CGK62" s="2"/>
      <c r="CGM62" s="2"/>
      <c r="CGO62" s="2"/>
      <c r="CGQ62" s="2"/>
      <c r="CGS62" s="2"/>
      <c r="CGU62" s="2"/>
      <c r="CGW62" s="2"/>
      <c r="CGY62" s="2"/>
      <c r="CHA62" s="2"/>
      <c r="CHC62" s="2"/>
      <c r="CHE62" s="2"/>
      <c r="CHG62" s="2"/>
      <c r="CHI62" s="2"/>
      <c r="CHK62" s="2"/>
      <c r="CHM62" s="2"/>
      <c r="CHO62" s="2"/>
      <c r="CHQ62" s="2"/>
      <c r="CHS62" s="2"/>
      <c r="CHU62" s="2"/>
      <c r="CHW62" s="2"/>
      <c r="CHY62" s="2"/>
      <c r="CIA62" s="2"/>
      <c r="CIC62" s="2"/>
      <c r="CIE62" s="2"/>
      <c r="CIG62" s="2"/>
      <c r="CII62" s="2"/>
      <c r="CIK62" s="2"/>
      <c r="CIM62" s="2"/>
      <c r="CIO62" s="2"/>
      <c r="CIQ62" s="2"/>
      <c r="CIS62" s="2"/>
      <c r="CIU62" s="2"/>
      <c r="CIW62" s="2"/>
      <c r="CIY62" s="2"/>
      <c r="CJA62" s="2"/>
      <c r="CJC62" s="2"/>
      <c r="CJE62" s="2"/>
      <c r="CJG62" s="2"/>
      <c r="CJI62" s="2"/>
      <c r="CJK62" s="2"/>
      <c r="CJM62" s="2"/>
      <c r="CJO62" s="2"/>
      <c r="CJQ62" s="2"/>
      <c r="CJS62" s="2"/>
      <c r="CJU62" s="2"/>
      <c r="CJW62" s="2"/>
      <c r="CJY62" s="2"/>
      <c r="CKA62" s="2"/>
      <c r="CKC62" s="2"/>
      <c r="CKE62" s="2"/>
      <c r="CKG62" s="2"/>
      <c r="CKI62" s="2"/>
      <c r="CKK62" s="2"/>
      <c r="CKM62" s="2"/>
      <c r="CKO62" s="2"/>
      <c r="CKQ62" s="2"/>
      <c r="CKS62" s="2"/>
      <c r="CKU62" s="2"/>
      <c r="CKW62" s="2"/>
      <c r="CKY62" s="2"/>
      <c r="CLA62" s="2"/>
      <c r="CLC62" s="2"/>
      <c r="CLE62" s="2"/>
      <c r="CLG62" s="2"/>
      <c r="CLI62" s="2"/>
      <c r="CLK62" s="2"/>
      <c r="CLM62" s="2"/>
      <c r="CLO62" s="2"/>
      <c r="CLQ62" s="2"/>
      <c r="CLS62" s="2"/>
      <c r="CLU62" s="2"/>
      <c r="CLW62" s="2"/>
      <c r="CLY62" s="2"/>
      <c r="CMA62" s="2"/>
      <c r="CMC62" s="2"/>
      <c r="CME62" s="2"/>
      <c r="CMG62" s="2"/>
      <c r="CMI62" s="2"/>
      <c r="CMK62" s="2"/>
      <c r="CMM62" s="2"/>
      <c r="CMO62" s="2"/>
      <c r="CMQ62" s="2"/>
      <c r="CMS62" s="2"/>
      <c r="CMU62" s="2"/>
      <c r="CMW62" s="2"/>
      <c r="CMY62" s="2"/>
      <c r="CNA62" s="2"/>
      <c r="CNC62" s="2"/>
      <c r="CNE62" s="2"/>
      <c r="CNG62" s="2"/>
      <c r="CNI62" s="2"/>
      <c r="CNK62" s="2"/>
      <c r="CNM62" s="2"/>
      <c r="CNO62" s="2"/>
      <c r="CNQ62" s="2"/>
      <c r="CNS62" s="2"/>
      <c r="CNU62" s="2"/>
      <c r="CNW62" s="2"/>
      <c r="CNY62" s="2"/>
      <c r="COA62" s="2"/>
      <c r="COC62" s="2"/>
      <c r="COE62" s="2"/>
      <c r="COG62" s="2"/>
      <c r="COI62" s="2"/>
      <c r="COK62" s="2"/>
      <c r="COM62" s="2"/>
      <c r="COO62" s="2"/>
      <c r="COQ62" s="2"/>
      <c r="COS62" s="2"/>
      <c r="COU62" s="2"/>
      <c r="COW62" s="2"/>
      <c r="COY62" s="2"/>
      <c r="CPA62" s="2"/>
      <c r="CPC62" s="2"/>
      <c r="CPE62" s="2"/>
      <c r="CPG62" s="2"/>
      <c r="CPI62" s="2"/>
      <c r="CPK62" s="2"/>
      <c r="CPM62" s="2"/>
      <c r="CPO62" s="2"/>
      <c r="CPQ62" s="2"/>
      <c r="CPS62" s="2"/>
      <c r="CPU62" s="2"/>
      <c r="CPW62" s="2"/>
      <c r="CPY62" s="2"/>
      <c r="CQA62" s="2"/>
      <c r="CQC62" s="2"/>
      <c r="CQE62" s="2"/>
      <c r="CQG62" s="2"/>
      <c r="CQI62" s="2"/>
      <c r="CQK62" s="2"/>
      <c r="CQM62" s="2"/>
      <c r="CQO62" s="2"/>
      <c r="CQQ62" s="2"/>
      <c r="CQS62" s="2"/>
      <c r="CQU62" s="2"/>
      <c r="CQW62" s="2"/>
      <c r="CQY62" s="2"/>
      <c r="CRA62" s="2"/>
      <c r="CRC62" s="2"/>
      <c r="CRE62" s="2"/>
      <c r="CRG62" s="2"/>
      <c r="CRI62" s="2"/>
      <c r="CRK62" s="2"/>
      <c r="CRM62" s="2"/>
      <c r="CRO62" s="2"/>
      <c r="CRQ62" s="2"/>
      <c r="CRS62" s="2"/>
      <c r="CRU62" s="2"/>
      <c r="CRW62" s="2"/>
      <c r="CRY62" s="2"/>
      <c r="CSA62" s="2"/>
      <c r="CSC62" s="2"/>
      <c r="CSE62" s="2"/>
      <c r="CSG62" s="2"/>
      <c r="CSI62" s="2"/>
      <c r="CSK62" s="2"/>
      <c r="CSM62" s="2"/>
      <c r="CSO62" s="2"/>
      <c r="CSQ62" s="2"/>
      <c r="CSS62" s="2"/>
      <c r="CSU62" s="2"/>
      <c r="CSW62" s="2"/>
      <c r="CSY62" s="2"/>
      <c r="CTA62" s="2"/>
      <c r="CTC62" s="2"/>
      <c r="CTE62" s="2"/>
      <c r="CTG62" s="2"/>
      <c r="CTI62" s="2"/>
      <c r="CTK62" s="2"/>
      <c r="CTM62" s="2"/>
      <c r="CTO62" s="2"/>
      <c r="CTQ62" s="2"/>
      <c r="CTS62" s="2"/>
      <c r="CTU62" s="2"/>
      <c r="CTW62" s="2"/>
      <c r="CTY62" s="2"/>
      <c r="CUA62" s="2"/>
      <c r="CUC62" s="2"/>
      <c r="CUE62" s="2"/>
      <c r="CUG62" s="2"/>
      <c r="CUI62" s="2"/>
      <c r="CUK62" s="2"/>
      <c r="CUM62" s="2"/>
      <c r="CUO62" s="2"/>
      <c r="CUQ62" s="2"/>
      <c r="CUS62" s="2"/>
      <c r="CUU62" s="2"/>
      <c r="CUW62" s="2"/>
      <c r="CUY62" s="2"/>
      <c r="CVA62" s="2"/>
      <c r="CVC62" s="2"/>
      <c r="CVE62" s="2"/>
      <c r="CVG62" s="2"/>
      <c r="CVI62" s="2"/>
      <c r="CVK62" s="2"/>
      <c r="CVM62" s="2"/>
      <c r="CVO62" s="2"/>
      <c r="CVQ62" s="2"/>
      <c r="CVS62" s="2"/>
      <c r="CVU62" s="2"/>
      <c r="CVW62" s="2"/>
      <c r="CVY62" s="2"/>
      <c r="CWA62" s="2"/>
      <c r="CWC62" s="2"/>
      <c r="CWE62" s="2"/>
      <c r="CWG62" s="2"/>
      <c r="CWI62" s="2"/>
      <c r="CWK62" s="2"/>
      <c r="CWM62" s="2"/>
      <c r="CWO62" s="2"/>
      <c r="CWQ62" s="2"/>
      <c r="CWS62" s="2"/>
      <c r="CWU62" s="2"/>
      <c r="CWW62" s="2"/>
      <c r="CWY62" s="2"/>
      <c r="CXA62" s="2"/>
      <c r="CXC62" s="2"/>
      <c r="CXE62" s="2"/>
      <c r="CXG62" s="2"/>
      <c r="CXI62" s="2"/>
      <c r="CXK62" s="2"/>
      <c r="CXM62" s="2"/>
      <c r="CXO62" s="2"/>
      <c r="CXQ62" s="2"/>
      <c r="CXS62" s="2"/>
      <c r="CXU62" s="2"/>
      <c r="CXW62" s="2"/>
      <c r="CXY62" s="2"/>
      <c r="CYA62" s="2"/>
      <c r="CYC62" s="2"/>
      <c r="CYE62" s="2"/>
      <c r="CYG62" s="2"/>
      <c r="CYI62" s="2"/>
      <c r="CYK62" s="2"/>
      <c r="CYM62" s="2"/>
      <c r="CYO62" s="2"/>
      <c r="CYQ62" s="2"/>
      <c r="CYS62" s="2"/>
      <c r="CYU62" s="2"/>
      <c r="CYW62" s="2"/>
      <c r="CYY62" s="2"/>
      <c r="CZA62" s="2"/>
      <c r="CZC62" s="2"/>
      <c r="CZE62" s="2"/>
      <c r="CZG62" s="2"/>
      <c r="CZI62" s="2"/>
      <c r="CZK62" s="2"/>
      <c r="CZM62" s="2"/>
      <c r="CZO62" s="2"/>
      <c r="CZQ62" s="2"/>
      <c r="CZS62" s="2"/>
      <c r="CZU62" s="2"/>
      <c r="CZW62" s="2"/>
      <c r="CZY62" s="2"/>
      <c r="DAA62" s="2"/>
      <c r="DAC62" s="2"/>
      <c r="DAE62" s="2"/>
      <c r="DAG62" s="2"/>
      <c r="DAI62" s="2"/>
      <c r="DAK62" s="2"/>
      <c r="DAM62" s="2"/>
      <c r="DAO62" s="2"/>
      <c r="DAQ62" s="2"/>
      <c r="DAS62" s="2"/>
      <c r="DAU62" s="2"/>
      <c r="DAW62" s="2"/>
      <c r="DAY62" s="2"/>
      <c r="DBA62" s="2"/>
      <c r="DBC62" s="2"/>
      <c r="DBE62" s="2"/>
      <c r="DBG62" s="2"/>
      <c r="DBI62" s="2"/>
      <c r="DBK62" s="2"/>
      <c r="DBM62" s="2"/>
      <c r="DBO62" s="2"/>
      <c r="DBQ62" s="2"/>
      <c r="DBS62" s="2"/>
      <c r="DBU62" s="2"/>
      <c r="DBW62" s="2"/>
      <c r="DBY62" s="2"/>
      <c r="DCA62" s="2"/>
      <c r="DCC62" s="2"/>
      <c r="DCE62" s="2"/>
      <c r="DCG62" s="2"/>
      <c r="DCI62" s="2"/>
      <c r="DCK62" s="2"/>
      <c r="DCM62" s="2"/>
      <c r="DCO62" s="2"/>
      <c r="DCQ62" s="2"/>
      <c r="DCS62" s="2"/>
      <c r="DCU62" s="2"/>
      <c r="DCW62" s="2"/>
      <c r="DCY62" s="2"/>
      <c r="DDA62" s="2"/>
      <c r="DDC62" s="2"/>
      <c r="DDE62" s="2"/>
      <c r="DDG62" s="2"/>
      <c r="DDI62" s="2"/>
      <c r="DDK62" s="2"/>
      <c r="DDM62" s="2"/>
      <c r="DDO62" s="2"/>
      <c r="DDQ62" s="2"/>
      <c r="DDS62" s="2"/>
      <c r="DDU62" s="2"/>
      <c r="DDW62" s="2"/>
      <c r="DDY62" s="2"/>
      <c r="DEA62" s="2"/>
      <c r="DEC62" s="2"/>
      <c r="DEE62" s="2"/>
      <c r="DEG62" s="2"/>
      <c r="DEI62" s="2"/>
      <c r="DEK62" s="2"/>
      <c r="DEM62" s="2"/>
      <c r="DEO62" s="2"/>
      <c r="DEQ62" s="2"/>
      <c r="DES62" s="2"/>
      <c r="DEU62" s="2"/>
      <c r="DEW62" s="2"/>
      <c r="DEY62" s="2"/>
      <c r="DFA62" s="2"/>
      <c r="DFC62" s="2"/>
      <c r="DFE62" s="2"/>
      <c r="DFG62" s="2"/>
      <c r="DFI62" s="2"/>
      <c r="DFK62" s="2"/>
      <c r="DFM62" s="2"/>
      <c r="DFO62" s="2"/>
      <c r="DFQ62" s="2"/>
      <c r="DFS62" s="2"/>
      <c r="DFU62" s="2"/>
      <c r="DFW62" s="2"/>
      <c r="DFY62" s="2"/>
      <c r="DGA62" s="2"/>
      <c r="DGC62" s="2"/>
      <c r="DGE62" s="2"/>
      <c r="DGG62" s="2"/>
      <c r="DGI62" s="2"/>
      <c r="DGK62" s="2"/>
      <c r="DGM62" s="2"/>
      <c r="DGO62" s="2"/>
      <c r="DGQ62" s="2"/>
      <c r="DGS62" s="2"/>
      <c r="DGU62" s="2"/>
      <c r="DGW62" s="2"/>
      <c r="DGY62" s="2"/>
      <c r="DHA62" s="2"/>
      <c r="DHC62" s="2"/>
      <c r="DHE62" s="2"/>
      <c r="DHG62" s="2"/>
      <c r="DHI62" s="2"/>
      <c r="DHK62" s="2"/>
      <c r="DHM62" s="2"/>
      <c r="DHO62" s="2"/>
      <c r="DHQ62" s="2"/>
      <c r="DHS62" s="2"/>
      <c r="DHU62" s="2"/>
      <c r="DHW62" s="2"/>
      <c r="DHY62" s="2"/>
      <c r="DIA62" s="2"/>
      <c r="DIC62" s="2"/>
      <c r="DIE62" s="2"/>
      <c r="DIG62" s="2"/>
      <c r="DII62" s="2"/>
      <c r="DIK62" s="2"/>
      <c r="DIM62" s="2"/>
      <c r="DIO62" s="2"/>
      <c r="DIQ62" s="2"/>
      <c r="DIS62" s="2"/>
      <c r="DIU62" s="2"/>
      <c r="DIW62" s="2"/>
      <c r="DIY62" s="2"/>
      <c r="DJA62" s="2"/>
      <c r="DJC62" s="2"/>
      <c r="DJE62" s="2"/>
      <c r="DJG62" s="2"/>
      <c r="DJI62" s="2"/>
      <c r="DJK62" s="2"/>
      <c r="DJM62" s="2"/>
      <c r="DJO62" s="2"/>
      <c r="DJQ62" s="2"/>
      <c r="DJS62" s="2"/>
      <c r="DJU62" s="2"/>
      <c r="DJW62" s="2"/>
      <c r="DJY62" s="2"/>
      <c r="DKA62" s="2"/>
      <c r="DKC62" s="2"/>
      <c r="DKE62" s="2"/>
      <c r="DKG62" s="2"/>
      <c r="DKI62" s="2"/>
      <c r="DKK62" s="2"/>
      <c r="DKM62" s="2"/>
      <c r="DKO62" s="2"/>
      <c r="DKQ62" s="2"/>
      <c r="DKS62" s="2"/>
      <c r="DKU62" s="2"/>
      <c r="DKW62" s="2"/>
      <c r="DKY62" s="2"/>
      <c r="DLA62" s="2"/>
      <c r="DLC62" s="2"/>
      <c r="DLE62" s="2"/>
      <c r="DLG62" s="2"/>
      <c r="DLI62" s="2"/>
      <c r="DLK62" s="2"/>
      <c r="DLM62" s="2"/>
      <c r="DLO62" s="2"/>
      <c r="DLQ62" s="2"/>
      <c r="DLS62" s="2"/>
      <c r="DLU62" s="2"/>
      <c r="DLW62" s="2"/>
      <c r="DLY62" s="2"/>
      <c r="DMA62" s="2"/>
      <c r="DMC62" s="2"/>
      <c r="DME62" s="2"/>
      <c r="DMG62" s="2"/>
      <c r="DMI62" s="2"/>
      <c r="DMK62" s="2"/>
      <c r="DMM62" s="2"/>
      <c r="DMO62" s="2"/>
      <c r="DMQ62" s="2"/>
      <c r="DMS62" s="2"/>
      <c r="DMU62" s="2"/>
      <c r="DMW62" s="2"/>
      <c r="DMY62" s="2"/>
      <c r="DNA62" s="2"/>
      <c r="DNC62" s="2"/>
      <c r="DNE62" s="2"/>
      <c r="DNG62" s="2"/>
      <c r="DNI62" s="2"/>
      <c r="DNK62" s="2"/>
      <c r="DNM62" s="2"/>
      <c r="DNO62" s="2"/>
      <c r="DNQ62" s="2"/>
      <c r="DNS62" s="2"/>
      <c r="DNU62" s="2"/>
      <c r="DNW62" s="2"/>
      <c r="DNY62" s="2"/>
      <c r="DOA62" s="2"/>
      <c r="DOC62" s="2"/>
      <c r="DOE62" s="2"/>
      <c r="DOG62" s="2"/>
      <c r="DOI62" s="2"/>
      <c r="DOK62" s="2"/>
      <c r="DOM62" s="2"/>
      <c r="DOO62" s="2"/>
      <c r="DOQ62" s="2"/>
      <c r="DOS62" s="2"/>
      <c r="DOU62" s="2"/>
      <c r="DOW62" s="2"/>
      <c r="DOY62" s="2"/>
      <c r="DPA62" s="2"/>
      <c r="DPC62" s="2"/>
      <c r="DPE62" s="2"/>
      <c r="DPG62" s="2"/>
      <c r="DPI62" s="2"/>
      <c r="DPK62" s="2"/>
      <c r="DPM62" s="2"/>
      <c r="DPO62" s="2"/>
      <c r="DPQ62" s="2"/>
      <c r="DPS62" s="2"/>
      <c r="DPU62" s="2"/>
      <c r="DPW62" s="2"/>
      <c r="DPY62" s="2"/>
      <c r="DQA62" s="2"/>
      <c r="DQC62" s="2"/>
      <c r="DQE62" s="2"/>
      <c r="DQG62" s="2"/>
      <c r="DQI62" s="2"/>
      <c r="DQK62" s="2"/>
      <c r="DQM62" s="2"/>
      <c r="DQO62" s="2"/>
      <c r="DQQ62" s="2"/>
      <c r="DQS62" s="2"/>
      <c r="DQU62" s="2"/>
      <c r="DQW62" s="2"/>
      <c r="DQY62" s="2"/>
      <c r="DRA62" s="2"/>
      <c r="DRC62" s="2"/>
      <c r="DRE62" s="2"/>
      <c r="DRG62" s="2"/>
      <c r="DRI62" s="2"/>
      <c r="DRK62" s="2"/>
      <c r="DRM62" s="2"/>
      <c r="DRO62" s="2"/>
      <c r="DRQ62" s="2"/>
      <c r="DRS62" s="2"/>
      <c r="DRU62" s="2"/>
      <c r="DRW62" s="2"/>
      <c r="DRY62" s="2"/>
      <c r="DSA62" s="2"/>
      <c r="DSC62" s="2"/>
      <c r="DSE62" s="2"/>
      <c r="DSG62" s="2"/>
      <c r="DSI62" s="2"/>
      <c r="DSK62" s="2"/>
      <c r="DSM62" s="2"/>
      <c r="DSO62" s="2"/>
      <c r="DSQ62" s="2"/>
      <c r="DSS62" s="2"/>
      <c r="DSU62" s="2"/>
      <c r="DSW62" s="2"/>
      <c r="DSY62" s="2"/>
      <c r="DTA62" s="2"/>
      <c r="DTC62" s="2"/>
      <c r="DTE62" s="2"/>
      <c r="DTG62" s="2"/>
      <c r="DTI62" s="2"/>
      <c r="DTK62" s="2"/>
      <c r="DTM62" s="2"/>
      <c r="DTO62" s="2"/>
      <c r="DTQ62" s="2"/>
      <c r="DTS62" s="2"/>
      <c r="DTU62" s="2"/>
      <c r="DTW62" s="2"/>
      <c r="DTY62" s="2"/>
      <c r="DUA62" s="2"/>
      <c r="DUC62" s="2"/>
      <c r="DUE62" s="2"/>
      <c r="DUG62" s="2"/>
      <c r="DUI62" s="2"/>
      <c r="DUK62" s="2"/>
      <c r="DUM62" s="2"/>
      <c r="DUO62" s="2"/>
      <c r="DUQ62" s="2"/>
      <c r="DUS62" s="2"/>
      <c r="DUU62" s="2"/>
      <c r="DUW62" s="2"/>
      <c r="DUY62" s="2"/>
      <c r="DVA62" s="2"/>
      <c r="DVC62" s="2"/>
      <c r="DVE62" s="2"/>
      <c r="DVG62" s="2"/>
      <c r="DVI62" s="2"/>
      <c r="DVK62" s="2"/>
      <c r="DVM62" s="2"/>
      <c r="DVO62" s="2"/>
      <c r="DVQ62" s="2"/>
      <c r="DVS62" s="2"/>
      <c r="DVU62" s="2"/>
      <c r="DVW62" s="2"/>
      <c r="DVY62" s="2"/>
      <c r="DWA62" s="2"/>
      <c r="DWC62" s="2"/>
      <c r="DWE62" s="2"/>
      <c r="DWG62" s="2"/>
      <c r="DWI62" s="2"/>
      <c r="DWK62" s="2"/>
      <c r="DWM62" s="2"/>
      <c r="DWO62" s="2"/>
      <c r="DWQ62" s="2"/>
      <c r="DWS62" s="2"/>
      <c r="DWU62" s="2"/>
      <c r="DWW62" s="2"/>
      <c r="DWY62" s="2"/>
      <c r="DXA62" s="2"/>
      <c r="DXC62" s="2"/>
      <c r="DXE62" s="2"/>
      <c r="DXG62" s="2"/>
      <c r="DXI62" s="2"/>
      <c r="DXK62" s="2"/>
      <c r="DXM62" s="2"/>
      <c r="DXO62" s="2"/>
      <c r="DXQ62" s="2"/>
      <c r="DXS62" s="2"/>
      <c r="DXU62" s="2"/>
      <c r="DXW62" s="2"/>
      <c r="DXY62" s="2"/>
      <c r="DYA62" s="2"/>
      <c r="DYC62" s="2"/>
      <c r="DYE62" s="2"/>
      <c r="DYG62" s="2"/>
      <c r="DYI62" s="2"/>
      <c r="DYK62" s="2"/>
      <c r="DYM62" s="2"/>
      <c r="DYO62" s="2"/>
      <c r="DYQ62" s="2"/>
      <c r="DYS62" s="2"/>
      <c r="DYU62" s="2"/>
      <c r="DYW62" s="2"/>
      <c r="DYY62" s="2"/>
      <c r="DZA62" s="2"/>
      <c r="DZC62" s="2"/>
      <c r="DZE62" s="2"/>
      <c r="DZG62" s="2"/>
      <c r="DZI62" s="2"/>
      <c r="DZK62" s="2"/>
      <c r="DZM62" s="2"/>
      <c r="DZO62" s="2"/>
      <c r="DZQ62" s="2"/>
      <c r="DZS62" s="2"/>
      <c r="DZU62" s="2"/>
      <c r="DZW62" s="2"/>
      <c r="DZY62" s="2"/>
      <c r="EAA62" s="2"/>
      <c r="EAC62" s="2"/>
      <c r="EAE62" s="2"/>
      <c r="EAG62" s="2"/>
      <c r="EAI62" s="2"/>
      <c r="EAK62" s="2"/>
      <c r="EAM62" s="2"/>
      <c r="EAO62" s="2"/>
      <c r="EAQ62" s="2"/>
      <c r="EAS62" s="2"/>
      <c r="EAU62" s="2"/>
      <c r="EAW62" s="2"/>
      <c r="EAY62" s="2"/>
      <c r="EBA62" s="2"/>
      <c r="EBC62" s="2"/>
      <c r="EBE62" s="2"/>
      <c r="EBG62" s="2"/>
      <c r="EBI62" s="2"/>
      <c r="EBK62" s="2"/>
      <c r="EBM62" s="2"/>
      <c r="EBO62" s="2"/>
      <c r="EBQ62" s="2"/>
      <c r="EBS62" s="2"/>
      <c r="EBU62" s="2"/>
      <c r="EBW62" s="2"/>
      <c r="EBY62" s="2"/>
      <c r="ECA62" s="2"/>
      <c r="ECC62" s="2"/>
      <c r="ECE62" s="2"/>
      <c r="ECG62" s="2"/>
      <c r="ECI62" s="2"/>
      <c r="ECK62" s="2"/>
      <c r="ECM62" s="2"/>
      <c r="ECO62" s="2"/>
      <c r="ECQ62" s="2"/>
      <c r="ECS62" s="2"/>
      <c r="ECU62" s="2"/>
      <c r="ECW62" s="2"/>
      <c r="ECY62" s="2"/>
      <c r="EDA62" s="2"/>
      <c r="EDC62" s="2"/>
      <c r="EDE62" s="2"/>
      <c r="EDG62" s="2"/>
      <c r="EDI62" s="2"/>
      <c r="EDK62" s="2"/>
      <c r="EDM62" s="2"/>
      <c r="EDO62" s="2"/>
      <c r="EDQ62" s="2"/>
      <c r="EDS62" s="2"/>
      <c r="EDU62" s="2"/>
      <c r="EDW62" s="2"/>
      <c r="EDY62" s="2"/>
      <c r="EEA62" s="2"/>
      <c r="EEC62" s="2"/>
      <c r="EEE62" s="2"/>
      <c r="EEG62" s="2"/>
      <c r="EEI62" s="2"/>
      <c r="EEK62" s="2"/>
      <c r="EEM62" s="2"/>
      <c r="EEO62" s="2"/>
      <c r="EEQ62" s="2"/>
      <c r="EES62" s="2"/>
      <c r="EEU62" s="2"/>
      <c r="EEW62" s="2"/>
      <c r="EEY62" s="2"/>
      <c r="EFA62" s="2"/>
      <c r="EFC62" s="2"/>
      <c r="EFE62" s="2"/>
      <c r="EFG62" s="2"/>
      <c r="EFI62" s="2"/>
      <c r="EFK62" s="2"/>
      <c r="EFM62" s="2"/>
      <c r="EFO62" s="2"/>
      <c r="EFQ62" s="2"/>
      <c r="EFS62" s="2"/>
      <c r="EFU62" s="2"/>
      <c r="EFW62" s="2"/>
      <c r="EFY62" s="2"/>
      <c r="EGA62" s="2"/>
      <c r="EGC62" s="2"/>
      <c r="EGE62" s="2"/>
      <c r="EGG62" s="2"/>
      <c r="EGI62" s="2"/>
      <c r="EGK62" s="2"/>
      <c r="EGM62" s="2"/>
      <c r="EGO62" s="2"/>
      <c r="EGQ62" s="2"/>
      <c r="EGS62" s="2"/>
      <c r="EGU62" s="2"/>
      <c r="EGW62" s="2"/>
      <c r="EGY62" s="2"/>
      <c r="EHA62" s="2"/>
      <c r="EHC62" s="2"/>
      <c r="EHE62" s="2"/>
      <c r="EHG62" s="2"/>
      <c r="EHI62" s="2"/>
      <c r="EHK62" s="2"/>
      <c r="EHM62" s="2"/>
      <c r="EHO62" s="2"/>
      <c r="EHQ62" s="2"/>
      <c r="EHS62" s="2"/>
      <c r="EHU62" s="2"/>
      <c r="EHW62" s="2"/>
      <c r="EHY62" s="2"/>
      <c r="EIA62" s="2"/>
      <c r="EIC62" s="2"/>
      <c r="EIE62" s="2"/>
      <c r="EIG62" s="2"/>
      <c r="EII62" s="2"/>
      <c r="EIK62" s="2"/>
      <c r="EIM62" s="2"/>
      <c r="EIO62" s="2"/>
      <c r="EIQ62" s="2"/>
      <c r="EIS62" s="2"/>
      <c r="EIU62" s="2"/>
      <c r="EIW62" s="2"/>
      <c r="EIY62" s="2"/>
      <c r="EJA62" s="2"/>
      <c r="EJC62" s="2"/>
      <c r="EJE62" s="2"/>
      <c r="EJG62" s="2"/>
      <c r="EJI62" s="2"/>
      <c r="EJK62" s="2"/>
      <c r="EJM62" s="2"/>
      <c r="EJO62" s="2"/>
      <c r="EJQ62" s="2"/>
      <c r="EJS62" s="2"/>
      <c r="EJU62" s="2"/>
      <c r="EJW62" s="2"/>
      <c r="EJY62" s="2"/>
      <c r="EKA62" s="2"/>
      <c r="EKC62" s="2"/>
      <c r="EKE62" s="2"/>
      <c r="EKG62" s="2"/>
      <c r="EKI62" s="2"/>
      <c r="EKK62" s="2"/>
      <c r="EKM62" s="2"/>
      <c r="EKO62" s="2"/>
      <c r="EKQ62" s="2"/>
      <c r="EKS62" s="2"/>
      <c r="EKU62" s="2"/>
      <c r="EKW62" s="2"/>
      <c r="EKY62" s="2"/>
      <c r="ELA62" s="2"/>
      <c r="ELC62" s="2"/>
      <c r="ELE62" s="2"/>
      <c r="ELG62" s="2"/>
      <c r="ELI62" s="2"/>
      <c r="ELK62" s="2"/>
      <c r="ELM62" s="2"/>
      <c r="ELO62" s="2"/>
      <c r="ELQ62" s="2"/>
      <c r="ELS62" s="2"/>
      <c r="ELU62" s="2"/>
      <c r="ELW62" s="2"/>
      <c r="ELY62" s="2"/>
      <c r="EMA62" s="2"/>
      <c r="EMC62" s="2"/>
      <c r="EME62" s="2"/>
      <c r="EMG62" s="2"/>
      <c r="EMI62" s="2"/>
      <c r="EMK62" s="2"/>
      <c r="EMM62" s="2"/>
      <c r="EMO62" s="2"/>
      <c r="EMQ62" s="2"/>
      <c r="EMS62" s="2"/>
      <c r="EMU62" s="2"/>
      <c r="EMW62" s="2"/>
      <c r="EMY62" s="2"/>
      <c r="ENA62" s="2"/>
      <c r="ENC62" s="2"/>
      <c r="ENE62" s="2"/>
      <c r="ENG62" s="2"/>
      <c r="ENI62" s="2"/>
      <c r="ENK62" s="2"/>
      <c r="ENM62" s="2"/>
      <c r="ENO62" s="2"/>
      <c r="ENQ62" s="2"/>
      <c r="ENS62" s="2"/>
      <c r="ENU62" s="2"/>
      <c r="ENW62" s="2"/>
      <c r="ENY62" s="2"/>
      <c r="EOA62" s="2"/>
      <c r="EOC62" s="2"/>
      <c r="EOE62" s="2"/>
      <c r="EOG62" s="2"/>
      <c r="EOI62" s="2"/>
      <c r="EOK62" s="2"/>
      <c r="EOM62" s="2"/>
      <c r="EOO62" s="2"/>
      <c r="EOQ62" s="2"/>
      <c r="EOS62" s="2"/>
      <c r="EOU62" s="2"/>
      <c r="EOW62" s="2"/>
      <c r="EOY62" s="2"/>
      <c r="EPA62" s="2"/>
      <c r="EPC62" s="2"/>
      <c r="EPE62" s="2"/>
      <c r="EPG62" s="2"/>
      <c r="EPI62" s="2"/>
      <c r="EPK62" s="2"/>
      <c r="EPM62" s="2"/>
      <c r="EPO62" s="2"/>
      <c r="EPQ62" s="2"/>
      <c r="EPS62" s="2"/>
      <c r="EPU62" s="2"/>
      <c r="EPW62" s="2"/>
      <c r="EPY62" s="2"/>
      <c r="EQA62" s="2"/>
      <c r="EQC62" s="2"/>
      <c r="EQE62" s="2"/>
      <c r="EQG62" s="2"/>
      <c r="EQI62" s="2"/>
      <c r="EQK62" s="2"/>
      <c r="EQM62" s="2"/>
      <c r="EQO62" s="2"/>
      <c r="EQQ62" s="2"/>
      <c r="EQS62" s="2"/>
      <c r="EQU62" s="2"/>
      <c r="EQW62" s="2"/>
      <c r="EQY62" s="2"/>
      <c r="ERA62" s="2"/>
      <c r="ERC62" s="2"/>
      <c r="ERE62" s="2"/>
      <c r="ERG62" s="2"/>
      <c r="ERI62" s="2"/>
      <c r="ERK62" s="2"/>
      <c r="ERM62" s="2"/>
      <c r="ERO62" s="2"/>
      <c r="ERQ62" s="2"/>
      <c r="ERS62" s="2"/>
      <c r="ERU62" s="2"/>
      <c r="ERW62" s="2"/>
      <c r="ERY62" s="2"/>
      <c r="ESA62" s="2"/>
      <c r="ESC62" s="2"/>
      <c r="ESE62" s="2"/>
      <c r="ESG62" s="2"/>
      <c r="ESI62" s="2"/>
      <c r="ESK62" s="2"/>
      <c r="ESM62" s="2"/>
      <c r="ESO62" s="2"/>
      <c r="ESQ62" s="2"/>
      <c r="ESS62" s="2"/>
      <c r="ESU62" s="2"/>
      <c r="ESW62" s="2"/>
      <c r="ESY62" s="2"/>
      <c r="ETA62" s="2"/>
      <c r="ETC62" s="2"/>
      <c r="ETE62" s="2"/>
      <c r="ETG62" s="2"/>
      <c r="ETI62" s="2"/>
      <c r="ETK62" s="2"/>
      <c r="ETM62" s="2"/>
      <c r="ETO62" s="2"/>
      <c r="ETQ62" s="2"/>
      <c r="ETS62" s="2"/>
      <c r="ETU62" s="2"/>
      <c r="ETW62" s="2"/>
      <c r="ETY62" s="2"/>
      <c r="EUA62" s="2"/>
      <c r="EUC62" s="2"/>
      <c r="EUE62" s="2"/>
      <c r="EUG62" s="2"/>
      <c r="EUI62" s="2"/>
      <c r="EUK62" s="2"/>
      <c r="EUM62" s="2"/>
      <c r="EUO62" s="2"/>
      <c r="EUQ62" s="2"/>
      <c r="EUS62" s="2"/>
      <c r="EUU62" s="2"/>
      <c r="EUW62" s="2"/>
      <c r="EUY62" s="2"/>
      <c r="EVA62" s="2"/>
      <c r="EVC62" s="2"/>
      <c r="EVE62" s="2"/>
      <c r="EVG62" s="2"/>
      <c r="EVI62" s="2"/>
      <c r="EVK62" s="2"/>
      <c r="EVM62" s="2"/>
      <c r="EVO62" s="2"/>
      <c r="EVQ62" s="2"/>
      <c r="EVS62" s="2"/>
      <c r="EVU62" s="2"/>
      <c r="EVW62" s="2"/>
      <c r="EVY62" s="2"/>
      <c r="EWA62" s="2"/>
      <c r="EWC62" s="2"/>
      <c r="EWE62" s="2"/>
      <c r="EWG62" s="2"/>
      <c r="EWI62" s="2"/>
      <c r="EWK62" s="2"/>
      <c r="EWM62" s="2"/>
      <c r="EWO62" s="2"/>
      <c r="EWQ62" s="2"/>
      <c r="EWS62" s="2"/>
      <c r="EWU62" s="2"/>
      <c r="EWW62" s="2"/>
      <c r="EWY62" s="2"/>
      <c r="EXA62" s="2"/>
      <c r="EXC62" s="2"/>
      <c r="EXE62" s="2"/>
      <c r="EXG62" s="2"/>
      <c r="EXI62" s="2"/>
      <c r="EXK62" s="2"/>
      <c r="EXM62" s="2"/>
      <c r="EXO62" s="2"/>
      <c r="EXQ62" s="2"/>
      <c r="EXS62" s="2"/>
      <c r="EXU62" s="2"/>
      <c r="EXW62" s="2"/>
      <c r="EXY62" s="2"/>
      <c r="EYA62" s="2"/>
      <c r="EYC62" s="2"/>
      <c r="EYE62" s="2"/>
      <c r="EYG62" s="2"/>
      <c r="EYI62" s="2"/>
      <c r="EYK62" s="2"/>
      <c r="EYM62" s="2"/>
      <c r="EYO62" s="2"/>
      <c r="EYQ62" s="2"/>
      <c r="EYS62" s="2"/>
      <c r="EYU62" s="2"/>
      <c r="EYW62" s="2"/>
      <c r="EYY62" s="2"/>
      <c r="EZA62" s="2"/>
      <c r="EZC62" s="2"/>
      <c r="EZE62" s="2"/>
      <c r="EZG62" s="2"/>
      <c r="EZI62" s="2"/>
      <c r="EZK62" s="2"/>
      <c r="EZM62" s="2"/>
      <c r="EZO62" s="2"/>
      <c r="EZQ62" s="2"/>
      <c r="EZS62" s="2"/>
      <c r="EZU62" s="2"/>
      <c r="EZW62" s="2"/>
      <c r="EZY62" s="2"/>
      <c r="FAA62" s="2"/>
      <c r="FAC62" s="2"/>
      <c r="FAE62" s="2"/>
      <c r="FAG62" s="2"/>
      <c r="FAI62" s="2"/>
      <c r="FAK62" s="2"/>
      <c r="FAM62" s="2"/>
      <c r="FAO62" s="2"/>
      <c r="FAQ62" s="2"/>
      <c r="FAS62" s="2"/>
      <c r="FAU62" s="2"/>
      <c r="FAW62" s="2"/>
      <c r="FAY62" s="2"/>
      <c r="FBA62" s="2"/>
      <c r="FBC62" s="2"/>
      <c r="FBE62" s="2"/>
      <c r="FBG62" s="2"/>
      <c r="FBI62" s="2"/>
      <c r="FBK62" s="2"/>
      <c r="FBM62" s="2"/>
      <c r="FBO62" s="2"/>
      <c r="FBQ62" s="2"/>
      <c r="FBS62" s="2"/>
      <c r="FBU62" s="2"/>
      <c r="FBW62" s="2"/>
      <c r="FBY62" s="2"/>
      <c r="FCA62" s="2"/>
      <c r="FCC62" s="2"/>
      <c r="FCE62" s="2"/>
      <c r="FCG62" s="2"/>
      <c r="FCI62" s="2"/>
      <c r="FCK62" s="2"/>
      <c r="FCM62" s="2"/>
      <c r="FCO62" s="2"/>
      <c r="FCQ62" s="2"/>
      <c r="FCS62" s="2"/>
      <c r="FCU62" s="2"/>
      <c r="FCW62" s="2"/>
      <c r="FCY62" s="2"/>
      <c r="FDA62" s="2"/>
      <c r="FDC62" s="2"/>
      <c r="FDE62" s="2"/>
      <c r="FDG62" s="2"/>
      <c r="FDI62" s="2"/>
      <c r="FDK62" s="2"/>
      <c r="FDM62" s="2"/>
      <c r="FDO62" s="2"/>
      <c r="FDQ62" s="2"/>
      <c r="FDS62" s="2"/>
      <c r="FDU62" s="2"/>
      <c r="FDW62" s="2"/>
      <c r="FDY62" s="2"/>
      <c r="FEA62" s="2"/>
      <c r="FEC62" s="2"/>
      <c r="FEE62" s="2"/>
      <c r="FEG62" s="2"/>
      <c r="FEI62" s="2"/>
      <c r="FEK62" s="2"/>
      <c r="FEM62" s="2"/>
      <c r="FEO62" s="2"/>
      <c r="FEQ62" s="2"/>
      <c r="FES62" s="2"/>
      <c r="FEU62" s="2"/>
      <c r="FEW62" s="2"/>
      <c r="FEY62" s="2"/>
      <c r="FFA62" s="2"/>
      <c r="FFC62" s="2"/>
      <c r="FFE62" s="2"/>
      <c r="FFG62" s="2"/>
      <c r="FFI62" s="2"/>
      <c r="FFK62" s="2"/>
      <c r="FFM62" s="2"/>
      <c r="FFO62" s="2"/>
      <c r="FFQ62" s="2"/>
      <c r="FFS62" s="2"/>
      <c r="FFU62" s="2"/>
      <c r="FFW62" s="2"/>
      <c r="FFY62" s="2"/>
      <c r="FGA62" s="2"/>
      <c r="FGC62" s="2"/>
      <c r="FGE62" s="2"/>
      <c r="FGG62" s="2"/>
      <c r="FGI62" s="2"/>
      <c r="FGK62" s="2"/>
      <c r="FGM62" s="2"/>
      <c r="FGO62" s="2"/>
      <c r="FGQ62" s="2"/>
      <c r="FGS62" s="2"/>
      <c r="FGU62" s="2"/>
      <c r="FGW62" s="2"/>
      <c r="FGY62" s="2"/>
      <c r="FHA62" s="2"/>
      <c r="FHC62" s="2"/>
      <c r="FHE62" s="2"/>
      <c r="FHG62" s="2"/>
      <c r="FHI62" s="2"/>
      <c r="FHK62" s="2"/>
      <c r="FHM62" s="2"/>
      <c r="FHO62" s="2"/>
      <c r="FHQ62" s="2"/>
      <c r="FHS62" s="2"/>
      <c r="FHU62" s="2"/>
      <c r="FHW62" s="2"/>
      <c r="FHY62" s="2"/>
      <c r="FIA62" s="2"/>
      <c r="FIC62" s="2"/>
      <c r="FIE62" s="2"/>
      <c r="FIG62" s="2"/>
      <c r="FII62" s="2"/>
      <c r="FIK62" s="2"/>
      <c r="FIM62" s="2"/>
      <c r="FIO62" s="2"/>
      <c r="FIQ62" s="2"/>
      <c r="FIS62" s="2"/>
      <c r="FIU62" s="2"/>
      <c r="FIW62" s="2"/>
      <c r="FIY62" s="2"/>
      <c r="FJA62" s="2"/>
      <c r="FJC62" s="2"/>
      <c r="FJE62" s="2"/>
      <c r="FJG62" s="2"/>
      <c r="FJI62" s="2"/>
      <c r="FJK62" s="2"/>
      <c r="FJM62" s="2"/>
      <c r="FJO62" s="2"/>
      <c r="FJQ62" s="2"/>
      <c r="FJS62" s="2"/>
      <c r="FJU62" s="2"/>
      <c r="FJW62" s="2"/>
      <c r="FJY62" s="2"/>
      <c r="FKA62" s="2"/>
      <c r="FKC62" s="2"/>
      <c r="FKE62" s="2"/>
      <c r="FKG62" s="2"/>
      <c r="FKI62" s="2"/>
      <c r="FKK62" s="2"/>
      <c r="FKM62" s="2"/>
      <c r="FKO62" s="2"/>
      <c r="FKQ62" s="2"/>
      <c r="FKS62" s="2"/>
      <c r="FKU62" s="2"/>
      <c r="FKW62" s="2"/>
      <c r="FKY62" s="2"/>
      <c r="FLA62" s="2"/>
      <c r="FLC62" s="2"/>
      <c r="FLE62" s="2"/>
      <c r="FLG62" s="2"/>
      <c r="FLI62" s="2"/>
      <c r="FLK62" s="2"/>
      <c r="FLM62" s="2"/>
      <c r="FLO62" s="2"/>
      <c r="FLQ62" s="2"/>
      <c r="FLS62" s="2"/>
      <c r="FLU62" s="2"/>
      <c r="FLW62" s="2"/>
      <c r="FLY62" s="2"/>
      <c r="FMA62" s="2"/>
      <c r="FMC62" s="2"/>
      <c r="FME62" s="2"/>
      <c r="FMG62" s="2"/>
      <c r="FMI62" s="2"/>
      <c r="FMK62" s="2"/>
      <c r="FMM62" s="2"/>
      <c r="FMO62" s="2"/>
      <c r="FMQ62" s="2"/>
      <c r="FMS62" s="2"/>
      <c r="FMU62" s="2"/>
      <c r="FMW62" s="2"/>
      <c r="FMY62" s="2"/>
      <c r="FNA62" s="2"/>
      <c r="FNC62" s="2"/>
      <c r="FNE62" s="2"/>
      <c r="FNG62" s="2"/>
      <c r="FNI62" s="2"/>
      <c r="FNK62" s="2"/>
      <c r="FNM62" s="2"/>
      <c r="FNO62" s="2"/>
      <c r="FNQ62" s="2"/>
      <c r="FNS62" s="2"/>
      <c r="FNU62" s="2"/>
      <c r="FNW62" s="2"/>
      <c r="FNY62" s="2"/>
      <c r="FOA62" s="2"/>
      <c r="FOC62" s="2"/>
      <c r="FOE62" s="2"/>
      <c r="FOG62" s="2"/>
      <c r="FOI62" s="2"/>
      <c r="FOK62" s="2"/>
      <c r="FOM62" s="2"/>
      <c r="FOO62" s="2"/>
      <c r="FOQ62" s="2"/>
      <c r="FOS62" s="2"/>
      <c r="FOU62" s="2"/>
      <c r="FOW62" s="2"/>
      <c r="FOY62" s="2"/>
      <c r="FPA62" s="2"/>
      <c r="FPC62" s="2"/>
      <c r="FPE62" s="2"/>
      <c r="FPG62" s="2"/>
      <c r="FPI62" s="2"/>
      <c r="FPK62" s="2"/>
      <c r="FPM62" s="2"/>
      <c r="FPO62" s="2"/>
      <c r="FPQ62" s="2"/>
      <c r="FPS62" s="2"/>
      <c r="FPU62" s="2"/>
      <c r="FPW62" s="2"/>
      <c r="FPY62" s="2"/>
      <c r="FQA62" s="2"/>
      <c r="FQC62" s="2"/>
      <c r="FQE62" s="2"/>
      <c r="FQG62" s="2"/>
      <c r="FQI62" s="2"/>
      <c r="FQK62" s="2"/>
      <c r="FQM62" s="2"/>
      <c r="FQO62" s="2"/>
      <c r="FQQ62" s="2"/>
      <c r="FQS62" s="2"/>
      <c r="FQU62" s="2"/>
      <c r="FQW62" s="2"/>
      <c r="FQY62" s="2"/>
      <c r="FRA62" s="2"/>
      <c r="FRC62" s="2"/>
      <c r="FRE62" s="2"/>
      <c r="FRG62" s="2"/>
      <c r="FRI62" s="2"/>
      <c r="FRK62" s="2"/>
      <c r="FRM62" s="2"/>
      <c r="FRO62" s="2"/>
      <c r="FRQ62" s="2"/>
      <c r="FRS62" s="2"/>
      <c r="FRU62" s="2"/>
      <c r="FRW62" s="2"/>
      <c r="FRY62" s="2"/>
      <c r="FSA62" s="2"/>
      <c r="FSC62" s="2"/>
      <c r="FSE62" s="2"/>
      <c r="FSG62" s="2"/>
      <c r="FSI62" s="2"/>
      <c r="FSK62" s="2"/>
      <c r="FSM62" s="2"/>
      <c r="FSO62" s="2"/>
      <c r="FSQ62" s="2"/>
      <c r="FSS62" s="2"/>
      <c r="FSU62" s="2"/>
      <c r="FSW62" s="2"/>
      <c r="FSY62" s="2"/>
      <c r="FTA62" s="2"/>
      <c r="FTC62" s="2"/>
      <c r="FTE62" s="2"/>
      <c r="FTG62" s="2"/>
      <c r="FTI62" s="2"/>
      <c r="FTK62" s="2"/>
      <c r="FTM62" s="2"/>
      <c r="FTO62" s="2"/>
      <c r="FTQ62" s="2"/>
      <c r="FTS62" s="2"/>
      <c r="FTU62" s="2"/>
      <c r="FTW62" s="2"/>
      <c r="FTY62" s="2"/>
      <c r="FUA62" s="2"/>
      <c r="FUC62" s="2"/>
      <c r="FUE62" s="2"/>
      <c r="FUG62" s="2"/>
      <c r="FUI62" s="2"/>
      <c r="FUK62" s="2"/>
      <c r="FUM62" s="2"/>
      <c r="FUO62" s="2"/>
      <c r="FUQ62" s="2"/>
      <c r="FUS62" s="2"/>
      <c r="FUU62" s="2"/>
      <c r="FUW62" s="2"/>
      <c r="FUY62" s="2"/>
      <c r="FVA62" s="2"/>
      <c r="FVC62" s="2"/>
      <c r="FVE62" s="2"/>
      <c r="FVG62" s="2"/>
      <c r="FVI62" s="2"/>
      <c r="FVK62" s="2"/>
      <c r="FVM62" s="2"/>
      <c r="FVO62" s="2"/>
      <c r="FVQ62" s="2"/>
      <c r="FVS62" s="2"/>
      <c r="FVU62" s="2"/>
      <c r="FVW62" s="2"/>
      <c r="FVY62" s="2"/>
      <c r="FWA62" s="2"/>
      <c r="FWC62" s="2"/>
      <c r="FWE62" s="2"/>
      <c r="FWG62" s="2"/>
      <c r="FWI62" s="2"/>
      <c r="FWK62" s="2"/>
      <c r="FWM62" s="2"/>
      <c r="FWO62" s="2"/>
      <c r="FWQ62" s="2"/>
      <c r="FWS62" s="2"/>
      <c r="FWU62" s="2"/>
      <c r="FWW62" s="2"/>
      <c r="FWY62" s="2"/>
      <c r="FXA62" s="2"/>
      <c r="FXC62" s="2"/>
      <c r="FXE62" s="2"/>
      <c r="FXG62" s="2"/>
      <c r="FXI62" s="2"/>
      <c r="FXK62" s="2"/>
      <c r="FXM62" s="2"/>
      <c r="FXO62" s="2"/>
      <c r="FXQ62" s="2"/>
      <c r="FXS62" s="2"/>
      <c r="FXU62" s="2"/>
      <c r="FXW62" s="2"/>
      <c r="FXY62" s="2"/>
      <c r="FYA62" s="2"/>
      <c r="FYC62" s="2"/>
      <c r="FYE62" s="2"/>
      <c r="FYG62" s="2"/>
      <c r="FYI62" s="2"/>
      <c r="FYK62" s="2"/>
      <c r="FYM62" s="2"/>
      <c r="FYO62" s="2"/>
      <c r="FYQ62" s="2"/>
      <c r="FYS62" s="2"/>
      <c r="FYU62" s="2"/>
      <c r="FYW62" s="2"/>
      <c r="FYY62" s="2"/>
      <c r="FZA62" s="2"/>
      <c r="FZC62" s="2"/>
      <c r="FZE62" s="2"/>
      <c r="FZG62" s="2"/>
      <c r="FZI62" s="2"/>
      <c r="FZK62" s="2"/>
      <c r="FZM62" s="2"/>
      <c r="FZO62" s="2"/>
      <c r="FZQ62" s="2"/>
      <c r="FZS62" s="2"/>
      <c r="FZU62" s="2"/>
      <c r="FZW62" s="2"/>
      <c r="FZY62" s="2"/>
      <c r="GAA62" s="2"/>
      <c r="GAC62" s="2"/>
      <c r="GAE62" s="2"/>
      <c r="GAG62" s="2"/>
      <c r="GAI62" s="2"/>
      <c r="GAK62" s="2"/>
      <c r="GAM62" s="2"/>
      <c r="GAO62" s="2"/>
      <c r="GAQ62" s="2"/>
      <c r="GAS62" s="2"/>
      <c r="GAU62" s="2"/>
      <c r="GAW62" s="2"/>
      <c r="GAY62" s="2"/>
      <c r="GBA62" s="2"/>
      <c r="GBC62" s="2"/>
      <c r="GBE62" s="2"/>
      <c r="GBG62" s="2"/>
      <c r="GBI62" s="2"/>
      <c r="GBK62" s="2"/>
      <c r="GBM62" s="2"/>
      <c r="GBO62" s="2"/>
      <c r="GBQ62" s="2"/>
      <c r="GBS62" s="2"/>
      <c r="GBU62" s="2"/>
      <c r="GBW62" s="2"/>
      <c r="GBY62" s="2"/>
      <c r="GCA62" s="2"/>
      <c r="GCC62" s="2"/>
      <c r="GCE62" s="2"/>
      <c r="GCG62" s="2"/>
      <c r="GCI62" s="2"/>
      <c r="GCK62" s="2"/>
      <c r="GCM62" s="2"/>
      <c r="GCO62" s="2"/>
      <c r="GCQ62" s="2"/>
      <c r="GCS62" s="2"/>
      <c r="GCU62" s="2"/>
      <c r="GCW62" s="2"/>
      <c r="GCY62" s="2"/>
      <c r="GDA62" s="2"/>
      <c r="GDC62" s="2"/>
      <c r="GDE62" s="2"/>
      <c r="GDG62" s="2"/>
      <c r="GDI62" s="2"/>
      <c r="GDK62" s="2"/>
      <c r="GDM62" s="2"/>
      <c r="GDO62" s="2"/>
      <c r="GDQ62" s="2"/>
      <c r="GDS62" s="2"/>
      <c r="GDU62" s="2"/>
      <c r="GDW62" s="2"/>
      <c r="GDY62" s="2"/>
      <c r="GEA62" s="2"/>
      <c r="GEC62" s="2"/>
      <c r="GEE62" s="2"/>
      <c r="GEG62" s="2"/>
      <c r="GEI62" s="2"/>
      <c r="GEK62" s="2"/>
      <c r="GEM62" s="2"/>
      <c r="GEO62" s="2"/>
      <c r="GEQ62" s="2"/>
      <c r="GES62" s="2"/>
      <c r="GEU62" s="2"/>
      <c r="GEW62" s="2"/>
      <c r="GEY62" s="2"/>
      <c r="GFA62" s="2"/>
      <c r="GFC62" s="2"/>
      <c r="GFE62" s="2"/>
      <c r="GFG62" s="2"/>
      <c r="GFI62" s="2"/>
      <c r="GFK62" s="2"/>
      <c r="GFM62" s="2"/>
      <c r="GFO62" s="2"/>
      <c r="GFQ62" s="2"/>
      <c r="GFS62" s="2"/>
      <c r="GFU62" s="2"/>
      <c r="GFW62" s="2"/>
      <c r="GFY62" s="2"/>
      <c r="GGA62" s="2"/>
      <c r="GGC62" s="2"/>
      <c r="GGE62" s="2"/>
      <c r="GGG62" s="2"/>
      <c r="GGI62" s="2"/>
      <c r="GGK62" s="2"/>
      <c r="GGM62" s="2"/>
      <c r="GGO62" s="2"/>
      <c r="GGQ62" s="2"/>
      <c r="GGS62" s="2"/>
      <c r="GGU62" s="2"/>
      <c r="GGW62" s="2"/>
      <c r="GGY62" s="2"/>
      <c r="GHA62" s="2"/>
      <c r="GHC62" s="2"/>
      <c r="GHE62" s="2"/>
      <c r="GHG62" s="2"/>
      <c r="GHI62" s="2"/>
      <c r="GHK62" s="2"/>
      <c r="GHM62" s="2"/>
      <c r="GHO62" s="2"/>
      <c r="GHQ62" s="2"/>
      <c r="GHS62" s="2"/>
      <c r="GHU62" s="2"/>
      <c r="GHW62" s="2"/>
      <c r="GHY62" s="2"/>
      <c r="GIA62" s="2"/>
      <c r="GIC62" s="2"/>
      <c r="GIE62" s="2"/>
      <c r="GIG62" s="2"/>
      <c r="GII62" s="2"/>
      <c r="GIK62" s="2"/>
      <c r="GIM62" s="2"/>
      <c r="GIO62" s="2"/>
      <c r="GIQ62" s="2"/>
      <c r="GIS62" s="2"/>
      <c r="GIU62" s="2"/>
      <c r="GIW62" s="2"/>
      <c r="GIY62" s="2"/>
      <c r="GJA62" s="2"/>
      <c r="GJC62" s="2"/>
      <c r="GJE62" s="2"/>
      <c r="GJG62" s="2"/>
      <c r="GJI62" s="2"/>
      <c r="GJK62" s="2"/>
      <c r="GJM62" s="2"/>
      <c r="GJO62" s="2"/>
      <c r="GJQ62" s="2"/>
      <c r="GJS62" s="2"/>
      <c r="GJU62" s="2"/>
      <c r="GJW62" s="2"/>
      <c r="GJY62" s="2"/>
      <c r="GKA62" s="2"/>
      <c r="GKC62" s="2"/>
      <c r="GKE62" s="2"/>
      <c r="GKG62" s="2"/>
      <c r="GKI62" s="2"/>
      <c r="GKK62" s="2"/>
      <c r="GKM62" s="2"/>
      <c r="GKO62" s="2"/>
      <c r="GKQ62" s="2"/>
      <c r="GKS62" s="2"/>
      <c r="GKU62" s="2"/>
      <c r="GKW62" s="2"/>
      <c r="GKY62" s="2"/>
      <c r="GLA62" s="2"/>
      <c r="GLC62" s="2"/>
      <c r="GLE62" s="2"/>
      <c r="GLG62" s="2"/>
      <c r="GLI62" s="2"/>
      <c r="GLK62" s="2"/>
      <c r="GLM62" s="2"/>
      <c r="GLO62" s="2"/>
      <c r="GLQ62" s="2"/>
      <c r="GLS62" s="2"/>
      <c r="GLU62" s="2"/>
      <c r="GLW62" s="2"/>
      <c r="GLY62" s="2"/>
      <c r="GMA62" s="2"/>
      <c r="GMC62" s="2"/>
      <c r="GME62" s="2"/>
      <c r="GMG62" s="2"/>
      <c r="GMI62" s="2"/>
      <c r="GMK62" s="2"/>
      <c r="GMM62" s="2"/>
      <c r="GMO62" s="2"/>
      <c r="GMQ62" s="2"/>
      <c r="GMS62" s="2"/>
      <c r="GMU62" s="2"/>
      <c r="GMW62" s="2"/>
      <c r="GMY62" s="2"/>
      <c r="GNA62" s="2"/>
      <c r="GNC62" s="2"/>
      <c r="GNE62" s="2"/>
      <c r="GNG62" s="2"/>
      <c r="GNI62" s="2"/>
      <c r="GNK62" s="2"/>
      <c r="GNM62" s="2"/>
      <c r="GNO62" s="2"/>
      <c r="GNQ62" s="2"/>
      <c r="GNS62" s="2"/>
      <c r="GNU62" s="2"/>
      <c r="GNW62" s="2"/>
      <c r="GNY62" s="2"/>
      <c r="GOA62" s="2"/>
      <c r="GOC62" s="2"/>
      <c r="GOE62" s="2"/>
      <c r="GOG62" s="2"/>
      <c r="GOI62" s="2"/>
      <c r="GOK62" s="2"/>
      <c r="GOM62" s="2"/>
      <c r="GOO62" s="2"/>
      <c r="GOQ62" s="2"/>
      <c r="GOS62" s="2"/>
      <c r="GOU62" s="2"/>
      <c r="GOW62" s="2"/>
      <c r="GOY62" s="2"/>
      <c r="GPA62" s="2"/>
      <c r="GPC62" s="2"/>
      <c r="GPE62" s="2"/>
      <c r="GPG62" s="2"/>
      <c r="GPI62" s="2"/>
      <c r="GPK62" s="2"/>
      <c r="GPM62" s="2"/>
      <c r="GPO62" s="2"/>
      <c r="GPQ62" s="2"/>
      <c r="GPS62" s="2"/>
      <c r="GPU62" s="2"/>
      <c r="GPW62" s="2"/>
      <c r="GPY62" s="2"/>
      <c r="GQA62" s="2"/>
      <c r="GQC62" s="2"/>
      <c r="GQE62" s="2"/>
      <c r="GQG62" s="2"/>
      <c r="GQI62" s="2"/>
      <c r="GQK62" s="2"/>
      <c r="GQM62" s="2"/>
      <c r="GQO62" s="2"/>
      <c r="GQQ62" s="2"/>
      <c r="GQS62" s="2"/>
      <c r="GQU62" s="2"/>
      <c r="GQW62" s="2"/>
      <c r="GQY62" s="2"/>
      <c r="GRA62" s="2"/>
      <c r="GRC62" s="2"/>
      <c r="GRE62" s="2"/>
      <c r="GRG62" s="2"/>
      <c r="GRI62" s="2"/>
      <c r="GRK62" s="2"/>
      <c r="GRM62" s="2"/>
      <c r="GRO62" s="2"/>
      <c r="GRQ62" s="2"/>
      <c r="GRS62" s="2"/>
      <c r="GRU62" s="2"/>
      <c r="GRW62" s="2"/>
      <c r="GRY62" s="2"/>
      <c r="GSA62" s="2"/>
      <c r="GSC62" s="2"/>
      <c r="GSE62" s="2"/>
      <c r="GSG62" s="2"/>
      <c r="GSI62" s="2"/>
      <c r="GSK62" s="2"/>
      <c r="GSM62" s="2"/>
      <c r="GSO62" s="2"/>
      <c r="GSQ62" s="2"/>
      <c r="GSS62" s="2"/>
      <c r="GSU62" s="2"/>
      <c r="GSW62" s="2"/>
      <c r="GSY62" s="2"/>
      <c r="GTA62" s="2"/>
      <c r="GTC62" s="2"/>
      <c r="GTE62" s="2"/>
      <c r="GTG62" s="2"/>
      <c r="GTI62" s="2"/>
      <c r="GTK62" s="2"/>
      <c r="GTM62" s="2"/>
      <c r="GTO62" s="2"/>
      <c r="GTQ62" s="2"/>
      <c r="GTS62" s="2"/>
      <c r="GTU62" s="2"/>
      <c r="GTW62" s="2"/>
      <c r="GTY62" s="2"/>
      <c r="GUA62" s="2"/>
      <c r="GUC62" s="2"/>
      <c r="GUE62" s="2"/>
      <c r="GUG62" s="2"/>
      <c r="GUI62" s="2"/>
      <c r="GUK62" s="2"/>
      <c r="GUM62" s="2"/>
      <c r="GUO62" s="2"/>
      <c r="GUQ62" s="2"/>
      <c r="GUS62" s="2"/>
      <c r="GUU62" s="2"/>
      <c r="GUW62" s="2"/>
      <c r="GUY62" s="2"/>
      <c r="GVA62" s="2"/>
      <c r="GVC62" s="2"/>
      <c r="GVE62" s="2"/>
      <c r="GVG62" s="2"/>
      <c r="GVI62" s="2"/>
      <c r="GVK62" s="2"/>
      <c r="GVM62" s="2"/>
      <c r="GVO62" s="2"/>
      <c r="GVQ62" s="2"/>
      <c r="GVS62" s="2"/>
      <c r="GVU62" s="2"/>
      <c r="GVW62" s="2"/>
      <c r="GVY62" s="2"/>
      <c r="GWA62" s="2"/>
      <c r="GWC62" s="2"/>
      <c r="GWE62" s="2"/>
      <c r="GWG62" s="2"/>
      <c r="GWI62" s="2"/>
      <c r="GWK62" s="2"/>
      <c r="GWM62" s="2"/>
      <c r="GWO62" s="2"/>
      <c r="GWQ62" s="2"/>
      <c r="GWS62" s="2"/>
      <c r="GWU62" s="2"/>
      <c r="GWW62" s="2"/>
      <c r="GWY62" s="2"/>
      <c r="GXA62" s="2"/>
      <c r="GXC62" s="2"/>
      <c r="GXE62" s="2"/>
      <c r="GXG62" s="2"/>
      <c r="GXI62" s="2"/>
      <c r="GXK62" s="2"/>
      <c r="GXM62" s="2"/>
      <c r="GXO62" s="2"/>
      <c r="GXQ62" s="2"/>
      <c r="GXS62" s="2"/>
      <c r="GXU62" s="2"/>
      <c r="GXW62" s="2"/>
      <c r="GXY62" s="2"/>
      <c r="GYA62" s="2"/>
      <c r="GYC62" s="2"/>
      <c r="GYE62" s="2"/>
      <c r="GYG62" s="2"/>
      <c r="GYI62" s="2"/>
      <c r="GYK62" s="2"/>
      <c r="GYM62" s="2"/>
      <c r="GYO62" s="2"/>
      <c r="GYQ62" s="2"/>
      <c r="GYS62" s="2"/>
      <c r="GYU62" s="2"/>
      <c r="GYW62" s="2"/>
      <c r="GYY62" s="2"/>
      <c r="GZA62" s="2"/>
      <c r="GZC62" s="2"/>
      <c r="GZE62" s="2"/>
      <c r="GZG62" s="2"/>
      <c r="GZI62" s="2"/>
      <c r="GZK62" s="2"/>
      <c r="GZM62" s="2"/>
      <c r="GZO62" s="2"/>
      <c r="GZQ62" s="2"/>
      <c r="GZS62" s="2"/>
      <c r="GZU62" s="2"/>
      <c r="GZW62" s="2"/>
      <c r="GZY62" s="2"/>
      <c r="HAA62" s="2"/>
      <c r="HAC62" s="2"/>
      <c r="HAE62" s="2"/>
      <c r="HAG62" s="2"/>
      <c r="HAI62" s="2"/>
      <c r="HAK62" s="2"/>
      <c r="HAM62" s="2"/>
      <c r="HAO62" s="2"/>
      <c r="HAQ62" s="2"/>
      <c r="HAS62" s="2"/>
      <c r="HAU62" s="2"/>
      <c r="HAW62" s="2"/>
      <c r="HAY62" s="2"/>
      <c r="HBA62" s="2"/>
      <c r="HBC62" s="2"/>
      <c r="HBE62" s="2"/>
      <c r="HBG62" s="2"/>
      <c r="HBI62" s="2"/>
      <c r="HBK62" s="2"/>
      <c r="HBM62" s="2"/>
      <c r="HBO62" s="2"/>
      <c r="HBQ62" s="2"/>
      <c r="HBS62" s="2"/>
      <c r="HBU62" s="2"/>
      <c r="HBW62" s="2"/>
      <c r="HBY62" s="2"/>
      <c r="HCA62" s="2"/>
      <c r="HCC62" s="2"/>
      <c r="HCE62" s="2"/>
      <c r="HCG62" s="2"/>
      <c r="HCI62" s="2"/>
      <c r="HCK62" s="2"/>
      <c r="HCM62" s="2"/>
      <c r="HCO62" s="2"/>
      <c r="HCQ62" s="2"/>
      <c r="HCS62" s="2"/>
      <c r="HCU62" s="2"/>
      <c r="HCW62" s="2"/>
      <c r="HCY62" s="2"/>
      <c r="HDA62" s="2"/>
      <c r="HDC62" s="2"/>
      <c r="HDE62" s="2"/>
      <c r="HDG62" s="2"/>
      <c r="HDI62" s="2"/>
      <c r="HDK62" s="2"/>
      <c r="HDM62" s="2"/>
      <c r="HDO62" s="2"/>
      <c r="HDQ62" s="2"/>
      <c r="HDS62" s="2"/>
      <c r="HDU62" s="2"/>
      <c r="HDW62" s="2"/>
      <c r="HDY62" s="2"/>
      <c r="HEA62" s="2"/>
      <c r="HEC62" s="2"/>
      <c r="HEE62" s="2"/>
      <c r="HEG62" s="2"/>
      <c r="HEI62" s="2"/>
      <c r="HEK62" s="2"/>
      <c r="HEM62" s="2"/>
      <c r="HEO62" s="2"/>
      <c r="HEQ62" s="2"/>
      <c r="HES62" s="2"/>
      <c r="HEU62" s="2"/>
      <c r="HEW62" s="2"/>
      <c r="HEY62" s="2"/>
      <c r="HFA62" s="2"/>
      <c r="HFC62" s="2"/>
      <c r="HFE62" s="2"/>
      <c r="HFG62" s="2"/>
      <c r="HFI62" s="2"/>
      <c r="HFK62" s="2"/>
      <c r="HFM62" s="2"/>
      <c r="HFO62" s="2"/>
      <c r="HFQ62" s="2"/>
      <c r="HFS62" s="2"/>
      <c r="HFU62" s="2"/>
      <c r="HFW62" s="2"/>
      <c r="HFY62" s="2"/>
      <c r="HGA62" s="2"/>
      <c r="HGC62" s="2"/>
      <c r="HGE62" s="2"/>
      <c r="HGG62" s="2"/>
      <c r="HGI62" s="2"/>
      <c r="HGK62" s="2"/>
      <c r="HGM62" s="2"/>
      <c r="HGO62" s="2"/>
      <c r="HGQ62" s="2"/>
      <c r="HGS62" s="2"/>
      <c r="HGU62" s="2"/>
      <c r="HGW62" s="2"/>
      <c r="HGY62" s="2"/>
      <c r="HHA62" s="2"/>
      <c r="HHC62" s="2"/>
      <c r="HHE62" s="2"/>
      <c r="HHG62" s="2"/>
      <c r="HHI62" s="2"/>
      <c r="HHK62" s="2"/>
      <c r="HHM62" s="2"/>
      <c r="HHO62" s="2"/>
      <c r="HHQ62" s="2"/>
      <c r="HHS62" s="2"/>
      <c r="HHU62" s="2"/>
      <c r="HHW62" s="2"/>
      <c r="HHY62" s="2"/>
      <c r="HIA62" s="2"/>
      <c r="HIC62" s="2"/>
      <c r="HIE62" s="2"/>
      <c r="HIG62" s="2"/>
      <c r="HII62" s="2"/>
      <c r="HIK62" s="2"/>
      <c r="HIM62" s="2"/>
      <c r="HIO62" s="2"/>
      <c r="HIQ62" s="2"/>
      <c r="HIS62" s="2"/>
      <c r="HIU62" s="2"/>
      <c r="HIW62" s="2"/>
      <c r="HIY62" s="2"/>
      <c r="HJA62" s="2"/>
      <c r="HJC62" s="2"/>
      <c r="HJE62" s="2"/>
      <c r="HJG62" s="2"/>
      <c r="HJI62" s="2"/>
      <c r="HJK62" s="2"/>
      <c r="HJM62" s="2"/>
      <c r="HJO62" s="2"/>
      <c r="HJQ62" s="2"/>
      <c r="HJS62" s="2"/>
      <c r="HJU62" s="2"/>
      <c r="HJW62" s="2"/>
      <c r="HJY62" s="2"/>
      <c r="HKA62" s="2"/>
      <c r="HKC62" s="2"/>
      <c r="HKE62" s="2"/>
      <c r="HKG62" s="2"/>
      <c r="HKI62" s="2"/>
      <c r="HKK62" s="2"/>
      <c r="HKM62" s="2"/>
      <c r="HKO62" s="2"/>
      <c r="HKQ62" s="2"/>
      <c r="HKS62" s="2"/>
      <c r="HKU62" s="2"/>
      <c r="HKW62" s="2"/>
      <c r="HKY62" s="2"/>
      <c r="HLA62" s="2"/>
      <c r="HLC62" s="2"/>
      <c r="HLE62" s="2"/>
      <c r="HLG62" s="2"/>
      <c r="HLI62" s="2"/>
      <c r="HLK62" s="2"/>
      <c r="HLM62" s="2"/>
      <c r="HLO62" s="2"/>
      <c r="HLQ62" s="2"/>
      <c r="HLS62" s="2"/>
      <c r="HLU62" s="2"/>
      <c r="HLW62" s="2"/>
      <c r="HLY62" s="2"/>
      <c r="HMA62" s="2"/>
      <c r="HMC62" s="2"/>
      <c r="HME62" s="2"/>
      <c r="HMG62" s="2"/>
      <c r="HMI62" s="2"/>
      <c r="HMK62" s="2"/>
      <c r="HMM62" s="2"/>
      <c r="HMO62" s="2"/>
      <c r="HMQ62" s="2"/>
      <c r="HMS62" s="2"/>
      <c r="HMU62" s="2"/>
      <c r="HMW62" s="2"/>
      <c r="HMY62" s="2"/>
      <c r="HNA62" s="2"/>
      <c r="HNC62" s="2"/>
      <c r="HNE62" s="2"/>
      <c r="HNG62" s="2"/>
      <c r="HNI62" s="2"/>
      <c r="HNK62" s="2"/>
      <c r="HNM62" s="2"/>
      <c r="HNO62" s="2"/>
      <c r="HNQ62" s="2"/>
      <c r="HNS62" s="2"/>
      <c r="HNU62" s="2"/>
      <c r="HNW62" s="2"/>
      <c r="HNY62" s="2"/>
      <c r="HOA62" s="2"/>
      <c r="HOC62" s="2"/>
      <c r="HOE62" s="2"/>
      <c r="HOG62" s="2"/>
      <c r="HOI62" s="2"/>
      <c r="HOK62" s="2"/>
      <c r="HOM62" s="2"/>
      <c r="HOO62" s="2"/>
      <c r="HOQ62" s="2"/>
      <c r="HOS62" s="2"/>
      <c r="HOU62" s="2"/>
      <c r="HOW62" s="2"/>
      <c r="HOY62" s="2"/>
      <c r="HPA62" s="2"/>
      <c r="HPC62" s="2"/>
      <c r="HPE62" s="2"/>
      <c r="HPG62" s="2"/>
      <c r="HPI62" s="2"/>
      <c r="HPK62" s="2"/>
      <c r="HPM62" s="2"/>
      <c r="HPO62" s="2"/>
      <c r="HPQ62" s="2"/>
      <c r="HPS62" s="2"/>
      <c r="HPU62" s="2"/>
      <c r="HPW62" s="2"/>
      <c r="HPY62" s="2"/>
      <c r="HQA62" s="2"/>
      <c r="HQC62" s="2"/>
      <c r="HQE62" s="2"/>
      <c r="HQG62" s="2"/>
      <c r="HQI62" s="2"/>
      <c r="HQK62" s="2"/>
      <c r="HQM62" s="2"/>
      <c r="HQO62" s="2"/>
      <c r="HQQ62" s="2"/>
      <c r="HQS62" s="2"/>
      <c r="HQU62" s="2"/>
      <c r="HQW62" s="2"/>
      <c r="HQY62" s="2"/>
      <c r="HRA62" s="2"/>
      <c r="HRC62" s="2"/>
      <c r="HRE62" s="2"/>
      <c r="HRG62" s="2"/>
      <c r="HRI62" s="2"/>
      <c r="HRK62" s="2"/>
      <c r="HRM62" s="2"/>
      <c r="HRO62" s="2"/>
      <c r="HRQ62" s="2"/>
      <c r="HRS62" s="2"/>
      <c r="HRU62" s="2"/>
      <c r="HRW62" s="2"/>
      <c r="HRY62" s="2"/>
      <c r="HSA62" s="2"/>
      <c r="HSC62" s="2"/>
      <c r="HSE62" s="2"/>
      <c r="HSG62" s="2"/>
      <c r="HSI62" s="2"/>
      <c r="HSK62" s="2"/>
      <c r="HSM62" s="2"/>
      <c r="HSO62" s="2"/>
      <c r="HSQ62" s="2"/>
      <c r="HSS62" s="2"/>
      <c r="HSU62" s="2"/>
      <c r="HSW62" s="2"/>
      <c r="HSY62" s="2"/>
      <c r="HTA62" s="2"/>
      <c r="HTC62" s="2"/>
      <c r="HTE62" s="2"/>
      <c r="HTG62" s="2"/>
      <c r="HTI62" s="2"/>
      <c r="HTK62" s="2"/>
      <c r="HTM62" s="2"/>
      <c r="HTO62" s="2"/>
      <c r="HTQ62" s="2"/>
      <c r="HTS62" s="2"/>
      <c r="HTU62" s="2"/>
      <c r="HTW62" s="2"/>
      <c r="HTY62" s="2"/>
      <c r="HUA62" s="2"/>
      <c r="HUC62" s="2"/>
      <c r="HUE62" s="2"/>
      <c r="HUG62" s="2"/>
      <c r="HUI62" s="2"/>
      <c r="HUK62" s="2"/>
      <c r="HUM62" s="2"/>
      <c r="HUO62" s="2"/>
      <c r="HUQ62" s="2"/>
      <c r="HUS62" s="2"/>
      <c r="HUU62" s="2"/>
      <c r="HUW62" s="2"/>
      <c r="HUY62" s="2"/>
      <c r="HVA62" s="2"/>
      <c r="HVC62" s="2"/>
      <c r="HVE62" s="2"/>
      <c r="HVG62" s="2"/>
      <c r="HVI62" s="2"/>
      <c r="HVK62" s="2"/>
      <c r="HVM62" s="2"/>
      <c r="HVO62" s="2"/>
      <c r="HVQ62" s="2"/>
      <c r="HVS62" s="2"/>
      <c r="HVU62" s="2"/>
      <c r="HVW62" s="2"/>
      <c r="HVY62" s="2"/>
      <c r="HWA62" s="2"/>
      <c r="HWC62" s="2"/>
      <c r="HWE62" s="2"/>
      <c r="HWG62" s="2"/>
      <c r="HWI62" s="2"/>
      <c r="HWK62" s="2"/>
      <c r="HWM62" s="2"/>
      <c r="HWO62" s="2"/>
      <c r="HWQ62" s="2"/>
      <c r="HWS62" s="2"/>
      <c r="HWU62" s="2"/>
      <c r="HWW62" s="2"/>
      <c r="HWY62" s="2"/>
      <c r="HXA62" s="2"/>
      <c r="HXC62" s="2"/>
      <c r="HXE62" s="2"/>
      <c r="HXG62" s="2"/>
      <c r="HXI62" s="2"/>
      <c r="HXK62" s="2"/>
      <c r="HXM62" s="2"/>
      <c r="HXO62" s="2"/>
      <c r="HXQ62" s="2"/>
      <c r="HXS62" s="2"/>
      <c r="HXU62" s="2"/>
      <c r="HXW62" s="2"/>
      <c r="HXY62" s="2"/>
      <c r="HYA62" s="2"/>
      <c r="HYC62" s="2"/>
      <c r="HYE62" s="2"/>
      <c r="HYG62" s="2"/>
      <c r="HYI62" s="2"/>
      <c r="HYK62" s="2"/>
      <c r="HYM62" s="2"/>
      <c r="HYO62" s="2"/>
      <c r="HYQ62" s="2"/>
      <c r="HYS62" s="2"/>
      <c r="HYU62" s="2"/>
      <c r="HYW62" s="2"/>
      <c r="HYY62" s="2"/>
      <c r="HZA62" s="2"/>
      <c r="HZC62" s="2"/>
      <c r="HZE62" s="2"/>
      <c r="HZG62" s="2"/>
      <c r="HZI62" s="2"/>
      <c r="HZK62" s="2"/>
      <c r="HZM62" s="2"/>
      <c r="HZO62" s="2"/>
      <c r="HZQ62" s="2"/>
      <c r="HZS62" s="2"/>
      <c r="HZU62" s="2"/>
      <c r="HZW62" s="2"/>
      <c r="HZY62" s="2"/>
      <c r="IAA62" s="2"/>
      <c r="IAC62" s="2"/>
      <c r="IAE62" s="2"/>
      <c r="IAG62" s="2"/>
      <c r="IAI62" s="2"/>
      <c r="IAK62" s="2"/>
      <c r="IAM62" s="2"/>
      <c r="IAO62" s="2"/>
      <c r="IAQ62" s="2"/>
      <c r="IAS62" s="2"/>
      <c r="IAU62" s="2"/>
      <c r="IAW62" s="2"/>
      <c r="IAY62" s="2"/>
      <c r="IBA62" s="2"/>
      <c r="IBC62" s="2"/>
      <c r="IBE62" s="2"/>
      <c r="IBG62" s="2"/>
      <c r="IBI62" s="2"/>
      <c r="IBK62" s="2"/>
      <c r="IBM62" s="2"/>
      <c r="IBO62" s="2"/>
      <c r="IBQ62" s="2"/>
      <c r="IBS62" s="2"/>
      <c r="IBU62" s="2"/>
      <c r="IBW62" s="2"/>
      <c r="IBY62" s="2"/>
      <c r="ICA62" s="2"/>
      <c r="ICC62" s="2"/>
      <c r="ICE62" s="2"/>
      <c r="ICG62" s="2"/>
      <c r="ICI62" s="2"/>
      <c r="ICK62" s="2"/>
      <c r="ICM62" s="2"/>
      <c r="ICO62" s="2"/>
      <c r="ICQ62" s="2"/>
      <c r="ICS62" s="2"/>
      <c r="ICU62" s="2"/>
      <c r="ICW62" s="2"/>
      <c r="ICY62" s="2"/>
      <c r="IDA62" s="2"/>
      <c r="IDC62" s="2"/>
      <c r="IDE62" s="2"/>
      <c r="IDG62" s="2"/>
      <c r="IDI62" s="2"/>
      <c r="IDK62" s="2"/>
      <c r="IDM62" s="2"/>
      <c r="IDO62" s="2"/>
      <c r="IDQ62" s="2"/>
      <c r="IDS62" s="2"/>
      <c r="IDU62" s="2"/>
      <c r="IDW62" s="2"/>
      <c r="IDY62" s="2"/>
      <c r="IEA62" s="2"/>
      <c r="IEC62" s="2"/>
      <c r="IEE62" s="2"/>
      <c r="IEG62" s="2"/>
      <c r="IEI62" s="2"/>
      <c r="IEK62" s="2"/>
      <c r="IEM62" s="2"/>
      <c r="IEO62" s="2"/>
      <c r="IEQ62" s="2"/>
      <c r="IES62" s="2"/>
      <c r="IEU62" s="2"/>
      <c r="IEW62" s="2"/>
      <c r="IEY62" s="2"/>
      <c r="IFA62" s="2"/>
      <c r="IFC62" s="2"/>
      <c r="IFE62" s="2"/>
      <c r="IFG62" s="2"/>
      <c r="IFI62" s="2"/>
      <c r="IFK62" s="2"/>
      <c r="IFM62" s="2"/>
      <c r="IFO62" s="2"/>
      <c r="IFQ62" s="2"/>
      <c r="IFS62" s="2"/>
      <c r="IFU62" s="2"/>
      <c r="IFW62" s="2"/>
      <c r="IFY62" s="2"/>
      <c r="IGA62" s="2"/>
      <c r="IGC62" s="2"/>
      <c r="IGE62" s="2"/>
      <c r="IGG62" s="2"/>
      <c r="IGI62" s="2"/>
      <c r="IGK62" s="2"/>
      <c r="IGM62" s="2"/>
      <c r="IGO62" s="2"/>
      <c r="IGQ62" s="2"/>
      <c r="IGS62" s="2"/>
      <c r="IGU62" s="2"/>
      <c r="IGW62" s="2"/>
      <c r="IGY62" s="2"/>
      <c r="IHA62" s="2"/>
      <c r="IHC62" s="2"/>
      <c r="IHE62" s="2"/>
      <c r="IHG62" s="2"/>
      <c r="IHI62" s="2"/>
      <c r="IHK62" s="2"/>
      <c r="IHM62" s="2"/>
      <c r="IHO62" s="2"/>
      <c r="IHQ62" s="2"/>
      <c r="IHS62" s="2"/>
      <c r="IHU62" s="2"/>
      <c r="IHW62" s="2"/>
      <c r="IHY62" s="2"/>
      <c r="IIA62" s="2"/>
      <c r="IIC62" s="2"/>
      <c r="IIE62" s="2"/>
      <c r="IIG62" s="2"/>
      <c r="III62" s="2"/>
      <c r="IIK62" s="2"/>
      <c r="IIM62" s="2"/>
      <c r="IIO62" s="2"/>
      <c r="IIQ62" s="2"/>
      <c r="IIS62" s="2"/>
      <c r="IIU62" s="2"/>
      <c r="IIW62" s="2"/>
      <c r="IIY62" s="2"/>
      <c r="IJA62" s="2"/>
      <c r="IJC62" s="2"/>
      <c r="IJE62" s="2"/>
      <c r="IJG62" s="2"/>
      <c r="IJI62" s="2"/>
      <c r="IJK62" s="2"/>
      <c r="IJM62" s="2"/>
      <c r="IJO62" s="2"/>
      <c r="IJQ62" s="2"/>
      <c r="IJS62" s="2"/>
      <c r="IJU62" s="2"/>
      <c r="IJW62" s="2"/>
      <c r="IJY62" s="2"/>
      <c r="IKA62" s="2"/>
      <c r="IKC62" s="2"/>
      <c r="IKE62" s="2"/>
      <c r="IKG62" s="2"/>
      <c r="IKI62" s="2"/>
      <c r="IKK62" s="2"/>
      <c r="IKM62" s="2"/>
      <c r="IKO62" s="2"/>
      <c r="IKQ62" s="2"/>
      <c r="IKS62" s="2"/>
      <c r="IKU62" s="2"/>
      <c r="IKW62" s="2"/>
      <c r="IKY62" s="2"/>
      <c r="ILA62" s="2"/>
      <c r="ILC62" s="2"/>
      <c r="ILE62" s="2"/>
      <c r="ILG62" s="2"/>
      <c r="ILI62" s="2"/>
      <c r="ILK62" s="2"/>
      <c r="ILM62" s="2"/>
      <c r="ILO62" s="2"/>
      <c r="ILQ62" s="2"/>
      <c r="ILS62" s="2"/>
      <c r="ILU62" s="2"/>
      <c r="ILW62" s="2"/>
      <c r="ILY62" s="2"/>
      <c r="IMA62" s="2"/>
      <c r="IMC62" s="2"/>
      <c r="IME62" s="2"/>
      <c r="IMG62" s="2"/>
      <c r="IMI62" s="2"/>
      <c r="IMK62" s="2"/>
      <c r="IMM62" s="2"/>
      <c r="IMO62" s="2"/>
      <c r="IMQ62" s="2"/>
      <c r="IMS62" s="2"/>
      <c r="IMU62" s="2"/>
      <c r="IMW62" s="2"/>
      <c r="IMY62" s="2"/>
      <c r="INA62" s="2"/>
      <c r="INC62" s="2"/>
      <c r="INE62" s="2"/>
      <c r="ING62" s="2"/>
      <c r="INI62" s="2"/>
      <c r="INK62" s="2"/>
      <c r="INM62" s="2"/>
      <c r="INO62" s="2"/>
      <c r="INQ62" s="2"/>
      <c r="INS62" s="2"/>
      <c r="INU62" s="2"/>
      <c r="INW62" s="2"/>
      <c r="INY62" s="2"/>
      <c r="IOA62" s="2"/>
      <c r="IOC62" s="2"/>
      <c r="IOE62" s="2"/>
      <c r="IOG62" s="2"/>
      <c r="IOI62" s="2"/>
      <c r="IOK62" s="2"/>
      <c r="IOM62" s="2"/>
      <c r="IOO62" s="2"/>
      <c r="IOQ62" s="2"/>
      <c r="IOS62" s="2"/>
      <c r="IOU62" s="2"/>
      <c r="IOW62" s="2"/>
      <c r="IOY62" s="2"/>
      <c r="IPA62" s="2"/>
      <c r="IPC62" s="2"/>
      <c r="IPE62" s="2"/>
      <c r="IPG62" s="2"/>
      <c r="IPI62" s="2"/>
      <c r="IPK62" s="2"/>
      <c r="IPM62" s="2"/>
      <c r="IPO62" s="2"/>
      <c r="IPQ62" s="2"/>
      <c r="IPS62" s="2"/>
      <c r="IPU62" s="2"/>
      <c r="IPW62" s="2"/>
      <c r="IPY62" s="2"/>
      <c r="IQA62" s="2"/>
      <c r="IQC62" s="2"/>
      <c r="IQE62" s="2"/>
      <c r="IQG62" s="2"/>
      <c r="IQI62" s="2"/>
      <c r="IQK62" s="2"/>
      <c r="IQM62" s="2"/>
      <c r="IQO62" s="2"/>
      <c r="IQQ62" s="2"/>
      <c r="IQS62" s="2"/>
      <c r="IQU62" s="2"/>
      <c r="IQW62" s="2"/>
      <c r="IQY62" s="2"/>
      <c r="IRA62" s="2"/>
      <c r="IRC62" s="2"/>
      <c r="IRE62" s="2"/>
      <c r="IRG62" s="2"/>
      <c r="IRI62" s="2"/>
      <c r="IRK62" s="2"/>
      <c r="IRM62" s="2"/>
      <c r="IRO62" s="2"/>
      <c r="IRQ62" s="2"/>
      <c r="IRS62" s="2"/>
      <c r="IRU62" s="2"/>
      <c r="IRW62" s="2"/>
      <c r="IRY62" s="2"/>
      <c r="ISA62" s="2"/>
      <c r="ISC62" s="2"/>
      <c r="ISE62" s="2"/>
      <c r="ISG62" s="2"/>
      <c r="ISI62" s="2"/>
      <c r="ISK62" s="2"/>
      <c r="ISM62" s="2"/>
      <c r="ISO62" s="2"/>
      <c r="ISQ62" s="2"/>
      <c r="ISS62" s="2"/>
      <c r="ISU62" s="2"/>
      <c r="ISW62" s="2"/>
      <c r="ISY62" s="2"/>
      <c r="ITA62" s="2"/>
      <c r="ITC62" s="2"/>
      <c r="ITE62" s="2"/>
      <c r="ITG62" s="2"/>
      <c r="ITI62" s="2"/>
      <c r="ITK62" s="2"/>
      <c r="ITM62" s="2"/>
      <c r="ITO62" s="2"/>
      <c r="ITQ62" s="2"/>
      <c r="ITS62" s="2"/>
      <c r="ITU62" s="2"/>
      <c r="ITW62" s="2"/>
      <c r="ITY62" s="2"/>
      <c r="IUA62" s="2"/>
      <c r="IUC62" s="2"/>
      <c r="IUE62" s="2"/>
      <c r="IUG62" s="2"/>
      <c r="IUI62" s="2"/>
      <c r="IUK62" s="2"/>
      <c r="IUM62" s="2"/>
      <c r="IUO62" s="2"/>
      <c r="IUQ62" s="2"/>
      <c r="IUS62" s="2"/>
      <c r="IUU62" s="2"/>
      <c r="IUW62" s="2"/>
      <c r="IUY62" s="2"/>
      <c r="IVA62" s="2"/>
      <c r="IVC62" s="2"/>
      <c r="IVE62" s="2"/>
      <c r="IVG62" s="2"/>
      <c r="IVI62" s="2"/>
      <c r="IVK62" s="2"/>
      <c r="IVM62" s="2"/>
      <c r="IVO62" s="2"/>
      <c r="IVQ62" s="2"/>
      <c r="IVS62" s="2"/>
      <c r="IVU62" s="2"/>
      <c r="IVW62" s="2"/>
      <c r="IVY62" s="2"/>
      <c r="IWA62" s="2"/>
      <c r="IWC62" s="2"/>
      <c r="IWE62" s="2"/>
      <c r="IWG62" s="2"/>
      <c r="IWI62" s="2"/>
      <c r="IWK62" s="2"/>
      <c r="IWM62" s="2"/>
      <c r="IWO62" s="2"/>
      <c r="IWQ62" s="2"/>
      <c r="IWS62" s="2"/>
      <c r="IWU62" s="2"/>
      <c r="IWW62" s="2"/>
      <c r="IWY62" s="2"/>
      <c r="IXA62" s="2"/>
      <c r="IXC62" s="2"/>
      <c r="IXE62" s="2"/>
      <c r="IXG62" s="2"/>
      <c r="IXI62" s="2"/>
      <c r="IXK62" s="2"/>
      <c r="IXM62" s="2"/>
      <c r="IXO62" s="2"/>
      <c r="IXQ62" s="2"/>
      <c r="IXS62" s="2"/>
      <c r="IXU62" s="2"/>
      <c r="IXW62" s="2"/>
      <c r="IXY62" s="2"/>
      <c r="IYA62" s="2"/>
      <c r="IYC62" s="2"/>
      <c r="IYE62" s="2"/>
      <c r="IYG62" s="2"/>
      <c r="IYI62" s="2"/>
      <c r="IYK62" s="2"/>
      <c r="IYM62" s="2"/>
      <c r="IYO62" s="2"/>
      <c r="IYQ62" s="2"/>
      <c r="IYS62" s="2"/>
      <c r="IYU62" s="2"/>
      <c r="IYW62" s="2"/>
      <c r="IYY62" s="2"/>
      <c r="IZA62" s="2"/>
      <c r="IZC62" s="2"/>
      <c r="IZE62" s="2"/>
      <c r="IZG62" s="2"/>
      <c r="IZI62" s="2"/>
      <c r="IZK62" s="2"/>
      <c r="IZM62" s="2"/>
      <c r="IZO62" s="2"/>
      <c r="IZQ62" s="2"/>
      <c r="IZS62" s="2"/>
      <c r="IZU62" s="2"/>
      <c r="IZW62" s="2"/>
      <c r="IZY62" s="2"/>
      <c r="JAA62" s="2"/>
      <c r="JAC62" s="2"/>
      <c r="JAE62" s="2"/>
      <c r="JAG62" s="2"/>
      <c r="JAI62" s="2"/>
      <c r="JAK62" s="2"/>
      <c r="JAM62" s="2"/>
      <c r="JAO62" s="2"/>
      <c r="JAQ62" s="2"/>
      <c r="JAS62" s="2"/>
      <c r="JAU62" s="2"/>
      <c r="JAW62" s="2"/>
      <c r="JAY62" s="2"/>
      <c r="JBA62" s="2"/>
      <c r="JBC62" s="2"/>
      <c r="JBE62" s="2"/>
      <c r="JBG62" s="2"/>
      <c r="JBI62" s="2"/>
      <c r="JBK62" s="2"/>
      <c r="JBM62" s="2"/>
      <c r="JBO62" s="2"/>
      <c r="JBQ62" s="2"/>
      <c r="JBS62" s="2"/>
      <c r="JBU62" s="2"/>
      <c r="JBW62" s="2"/>
      <c r="JBY62" s="2"/>
      <c r="JCA62" s="2"/>
      <c r="JCC62" s="2"/>
      <c r="JCE62" s="2"/>
      <c r="JCG62" s="2"/>
      <c r="JCI62" s="2"/>
      <c r="JCK62" s="2"/>
      <c r="JCM62" s="2"/>
      <c r="JCO62" s="2"/>
      <c r="JCQ62" s="2"/>
      <c r="JCS62" s="2"/>
      <c r="JCU62" s="2"/>
      <c r="JCW62" s="2"/>
      <c r="JCY62" s="2"/>
      <c r="JDA62" s="2"/>
      <c r="JDC62" s="2"/>
      <c r="JDE62" s="2"/>
      <c r="JDG62" s="2"/>
      <c r="JDI62" s="2"/>
      <c r="JDK62" s="2"/>
      <c r="JDM62" s="2"/>
      <c r="JDO62" s="2"/>
      <c r="JDQ62" s="2"/>
      <c r="JDS62" s="2"/>
      <c r="JDU62" s="2"/>
      <c r="JDW62" s="2"/>
      <c r="JDY62" s="2"/>
      <c r="JEA62" s="2"/>
      <c r="JEC62" s="2"/>
      <c r="JEE62" s="2"/>
      <c r="JEG62" s="2"/>
      <c r="JEI62" s="2"/>
      <c r="JEK62" s="2"/>
      <c r="JEM62" s="2"/>
      <c r="JEO62" s="2"/>
      <c r="JEQ62" s="2"/>
      <c r="JES62" s="2"/>
      <c r="JEU62" s="2"/>
      <c r="JEW62" s="2"/>
      <c r="JEY62" s="2"/>
      <c r="JFA62" s="2"/>
      <c r="JFC62" s="2"/>
      <c r="JFE62" s="2"/>
      <c r="JFG62" s="2"/>
      <c r="JFI62" s="2"/>
      <c r="JFK62" s="2"/>
      <c r="JFM62" s="2"/>
      <c r="JFO62" s="2"/>
      <c r="JFQ62" s="2"/>
      <c r="JFS62" s="2"/>
      <c r="JFU62" s="2"/>
      <c r="JFW62" s="2"/>
      <c r="JFY62" s="2"/>
      <c r="JGA62" s="2"/>
      <c r="JGC62" s="2"/>
      <c r="JGE62" s="2"/>
      <c r="JGG62" s="2"/>
      <c r="JGI62" s="2"/>
      <c r="JGK62" s="2"/>
      <c r="JGM62" s="2"/>
      <c r="JGO62" s="2"/>
      <c r="JGQ62" s="2"/>
      <c r="JGS62" s="2"/>
      <c r="JGU62" s="2"/>
      <c r="JGW62" s="2"/>
      <c r="JGY62" s="2"/>
      <c r="JHA62" s="2"/>
      <c r="JHC62" s="2"/>
      <c r="JHE62" s="2"/>
      <c r="JHG62" s="2"/>
      <c r="JHI62" s="2"/>
      <c r="JHK62" s="2"/>
      <c r="JHM62" s="2"/>
      <c r="JHO62" s="2"/>
      <c r="JHQ62" s="2"/>
      <c r="JHS62" s="2"/>
      <c r="JHU62" s="2"/>
      <c r="JHW62" s="2"/>
      <c r="JHY62" s="2"/>
      <c r="JIA62" s="2"/>
      <c r="JIC62" s="2"/>
      <c r="JIE62" s="2"/>
      <c r="JIG62" s="2"/>
      <c r="JII62" s="2"/>
      <c r="JIK62" s="2"/>
      <c r="JIM62" s="2"/>
      <c r="JIO62" s="2"/>
      <c r="JIQ62" s="2"/>
      <c r="JIS62" s="2"/>
      <c r="JIU62" s="2"/>
      <c r="JIW62" s="2"/>
      <c r="JIY62" s="2"/>
      <c r="JJA62" s="2"/>
      <c r="JJC62" s="2"/>
      <c r="JJE62" s="2"/>
      <c r="JJG62" s="2"/>
      <c r="JJI62" s="2"/>
      <c r="JJK62" s="2"/>
      <c r="JJM62" s="2"/>
      <c r="JJO62" s="2"/>
      <c r="JJQ62" s="2"/>
      <c r="JJS62" s="2"/>
      <c r="JJU62" s="2"/>
      <c r="JJW62" s="2"/>
      <c r="JJY62" s="2"/>
      <c r="JKA62" s="2"/>
      <c r="JKC62" s="2"/>
      <c r="JKE62" s="2"/>
      <c r="JKG62" s="2"/>
      <c r="JKI62" s="2"/>
      <c r="JKK62" s="2"/>
      <c r="JKM62" s="2"/>
      <c r="JKO62" s="2"/>
      <c r="JKQ62" s="2"/>
      <c r="JKS62" s="2"/>
      <c r="JKU62" s="2"/>
      <c r="JKW62" s="2"/>
      <c r="JKY62" s="2"/>
      <c r="JLA62" s="2"/>
      <c r="JLC62" s="2"/>
      <c r="JLE62" s="2"/>
      <c r="JLG62" s="2"/>
      <c r="JLI62" s="2"/>
      <c r="JLK62" s="2"/>
      <c r="JLM62" s="2"/>
      <c r="JLO62" s="2"/>
      <c r="JLQ62" s="2"/>
      <c r="JLS62" s="2"/>
      <c r="JLU62" s="2"/>
      <c r="JLW62" s="2"/>
      <c r="JLY62" s="2"/>
      <c r="JMA62" s="2"/>
      <c r="JMC62" s="2"/>
      <c r="JME62" s="2"/>
      <c r="JMG62" s="2"/>
      <c r="JMI62" s="2"/>
      <c r="JMK62" s="2"/>
      <c r="JMM62" s="2"/>
      <c r="JMO62" s="2"/>
      <c r="JMQ62" s="2"/>
      <c r="JMS62" s="2"/>
      <c r="JMU62" s="2"/>
      <c r="JMW62" s="2"/>
      <c r="JMY62" s="2"/>
      <c r="JNA62" s="2"/>
      <c r="JNC62" s="2"/>
      <c r="JNE62" s="2"/>
      <c r="JNG62" s="2"/>
      <c r="JNI62" s="2"/>
      <c r="JNK62" s="2"/>
      <c r="JNM62" s="2"/>
      <c r="JNO62" s="2"/>
      <c r="JNQ62" s="2"/>
      <c r="JNS62" s="2"/>
      <c r="JNU62" s="2"/>
      <c r="JNW62" s="2"/>
      <c r="JNY62" s="2"/>
      <c r="JOA62" s="2"/>
      <c r="JOC62" s="2"/>
      <c r="JOE62" s="2"/>
      <c r="JOG62" s="2"/>
      <c r="JOI62" s="2"/>
      <c r="JOK62" s="2"/>
      <c r="JOM62" s="2"/>
      <c r="JOO62" s="2"/>
      <c r="JOQ62" s="2"/>
      <c r="JOS62" s="2"/>
      <c r="JOU62" s="2"/>
      <c r="JOW62" s="2"/>
      <c r="JOY62" s="2"/>
      <c r="JPA62" s="2"/>
      <c r="JPC62" s="2"/>
      <c r="JPE62" s="2"/>
      <c r="JPG62" s="2"/>
      <c r="JPI62" s="2"/>
      <c r="JPK62" s="2"/>
      <c r="JPM62" s="2"/>
      <c r="JPO62" s="2"/>
      <c r="JPQ62" s="2"/>
      <c r="JPS62" s="2"/>
      <c r="JPU62" s="2"/>
      <c r="JPW62" s="2"/>
      <c r="JPY62" s="2"/>
      <c r="JQA62" s="2"/>
      <c r="JQC62" s="2"/>
      <c r="JQE62" s="2"/>
      <c r="JQG62" s="2"/>
      <c r="JQI62" s="2"/>
      <c r="JQK62" s="2"/>
      <c r="JQM62" s="2"/>
      <c r="JQO62" s="2"/>
      <c r="JQQ62" s="2"/>
      <c r="JQS62" s="2"/>
      <c r="JQU62" s="2"/>
      <c r="JQW62" s="2"/>
      <c r="JQY62" s="2"/>
      <c r="JRA62" s="2"/>
      <c r="JRC62" s="2"/>
      <c r="JRE62" s="2"/>
      <c r="JRG62" s="2"/>
      <c r="JRI62" s="2"/>
      <c r="JRK62" s="2"/>
      <c r="JRM62" s="2"/>
      <c r="JRO62" s="2"/>
      <c r="JRQ62" s="2"/>
      <c r="JRS62" s="2"/>
      <c r="JRU62" s="2"/>
      <c r="JRW62" s="2"/>
      <c r="JRY62" s="2"/>
      <c r="JSA62" s="2"/>
      <c r="JSC62" s="2"/>
      <c r="JSE62" s="2"/>
      <c r="JSG62" s="2"/>
      <c r="JSI62" s="2"/>
      <c r="JSK62" s="2"/>
      <c r="JSM62" s="2"/>
      <c r="JSO62" s="2"/>
      <c r="JSQ62" s="2"/>
      <c r="JSS62" s="2"/>
      <c r="JSU62" s="2"/>
      <c r="JSW62" s="2"/>
      <c r="JSY62" s="2"/>
      <c r="JTA62" s="2"/>
      <c r="JTC62" s="2"/>
      <c r="JTE62" s="2"/>
      <c r="JTG62" s="2"/>
      <c r="JTI62" s="2"/>
      <c r="JTK62" s="2"/>
      <c r="JTM62" s="2"/>
      <c r="JTO62" s="2"/>
      <c r="JTQ62" s="2"/>
      <c r="JTS62" s="2"/>
      <c r="JTU62" s="2"/>
      <c r="JTW62" s="2"/>
      <c r="JTY62" s="2"/>
      <c r="JUA62" s="2"/>
      <c r="JUC62" s="2"/>
      <c r="JUE62" s="2"/>
      <c r="JUG62" s="2"/>
      <c r="JUI62" s="2"/>
      <c r="JUK62" s="2"/>
      <c r="JUM62" s="2"/>
      <c r="JUO62" s="2"/>
      <c r="JUQ62" s="2"/>
      <c r="JUS62" s="2"/>
      <c r="JUU62" s="2"/>
      <c r="JUW62" s="2"/>
      <c r="JUY62" s="2"/>
      <c r="JVA62" s="2"/>
      <c r="JVC62" s="2"/>
      <c r="JVE62" s="2"/>
      <c r="JVG62" s="2"/>
      <c r="JVI62" s="2"/>
      <c r="JVK62" s="2"/>
      <c r="JVM62" s="2"/>
      <c r="JVO62" s="2"/>
      <c r="JVQ62" s="2"/>
      <c r="JVS62" s="2"/>
      <c r="JVU62" s="2"/>
      <c r="JVW62" s="2"/>
      <c r="JVY62" s="2"/>
      <c r="JWA62" s="2"/>
      <c r="JWC62" s="2"/>
      <c r="JWE62" s="2"/>
      <c r="JWG62" s="2"/>
      <c r="JWI62" s="2"/>
      <c r="JWK62" s="2"/>
      <c r="JWM62" s="2"/>
      <c r="JWO62" s="2"/>
      <c r="JWQ62" s="2"/>
      <c r="JWS62" s="2"/>
      <c r="JWU62" s="2"/>
      <c r="JWW62" s="2"/>
      <c r="JWY62" s="2"/>
      <c r="JXA62" s="2"/>
      <c r="JXC62" s="2"/>
      <c r="JXE62" s="2"/>
      <c r="JXG62" s="2"/>
      <c r="JXI62" s="2"/>
      <c r="JXK62" s="2"/>
      <c r="JXM62" s="2"/>
      <c r="JXO62" s="2"/>
      <c r="JXQ62" s="2"/>
      <c r="JXS62" s="2"/>
      <c r="JXU62" s="2"/>
      <c r="JXW62" s="2"/>
      <c r="JXY62" s="2"/>
      <c r="JYA62" s="2"/>
      <c r="JYC62" s="2"/>
      <c r="JYE62" s="2"/>
      <c r="JYG62" s="2"/>
      <c r="JYI62" s="2"/>
      <c r="JYK62" s="2"/>
      <c r="JYM62" s="2"/>
      <c r="JYO62" s="2"/>
      <c r="JYQ62" s="2"/>
      <c r="JYS62" s="2"/>
      <c r="JYU62" s="2"/>
      <c r="JYW62" s="2"/>
      <c r="JYY62" s="2"/>
      <c r="JZA62" s="2"/>
      <c r="JZC62" s="2"/>
      <c r="JZE62" s="2"/>
      <c r="JZG62" s="2"/>
      <c r="JZI62" s="2"/>
      <c r="JZK62" s="2"/>
      <c r="JZM62" s="2"/>
      <c r="JZO62" s="2"/>
      <c r="JZQ62" s="2"/>
      <c r="JZS62" s="2"/>
      <c r="JZU62" s="2"/>
      <c r="JZW62" s="2"/>
      <c r="JZY62" s="2"/>
      <c r="KAA62" s="2"/>
      <c r="KAC62" s="2"/>
      <c r="KAE62" s="2"/>
      <c r="KAG62" s="2"/>
      <c r="KAI62" s="2"/>
      <c r="KAK62" s="2"/>
      <c r="KAM62" s="2"/>
      <c r="KAO62" s="2"/>
      <c r="KAQ62" s="2"/>
      <c r="KAS62" s="2"/>
      <c r="KAU62" s="2"/>
      <c r="KAW62" s="2"/>
      <c r="KAY62" s="2"/>
      <c r="KBA62" s="2"/>
      <c r="KBC62" s="2"/>
      <c r="KBE62" s="2"/>
      <c r="KBG62" s="2"/>
      <c r="KBI62" s="2"/>
      <c r="KBK62" s="2"/>
      <c r="KBM62" s="2"/>
      <c r="KBO62" s="2"/>
      <c r="KBQ62" s="2"/>
      <c r="KBS62" s="2"/>
      <c r="KBU62" s="2"/>
      <c r="KBW62" s="2"/>
      <c r="KBY62" s="2"/>
      <c r="KCA62" s="2"/>
      <c r="KCC62" s="2"/>
      <c r="KCE62" s="2"/>
      <c r="KCG62" s="2"/>
      <c r="KCI62" s="2"/>
      <c r="KCK62" s="2"/>
      <c r="KCM62" s="2"/>
      <c r="KCO62" s="2"/>
      <c r="KCQ62" s="2"/>
      <c r="KCS62" s="2"/>
      <c r="KCU62" s="2"/>
      <c r="KCW62" s="2"/>
      <c r="KCY62" s="2"/>
      <c r="KDA62" s="2"/>
      <c r="KDC62" s="2"/>
      <c r="KDE62" s="2"/>
      <c r="KDG62" s="2"/>
      <c r="KDI62" s="2"/>
      <c r="KDK62" s="2"/>
      <c r="KDM62" s="2"/>
      <c r="KDO62" s="2"/>
      <c r="KDQ62" s="2"/>
      <c r="KDS62" s="2"/>
      <c r="KDU62" s="2"/>
      <c r="KDW62" s="2"/>
      <c r="KDY62" s="2"/>
      <c r="KEA62" s="2"/>
      <c r="KEC62" s="2"/>
      <c r="KEE62" s="2"/>
      <c r="KEG62" s="2"/>
      <c r="KEI62" s="2"/>
      <c r="KEK62" s="2"/>
      <c r="KEM62" s="2"/>
      <c r="KEO62" s="2"/>
      <c r="KEQ62" s="2"/>
      <c r="KES62" s="2"/>
      <c r="KEU62" s="2"/>
      <c r="KEW62" s="2"/>
      <c r="KEY62" s="2"/>
      <c r="KFA62" s="2"/>
      <c r="KFC62" s="2"/>
      <c r="KFE62" s="2"/>
      <c r="KFG62" s="2"/>
      <c r="KFI62" s="2"/>
      <c r="KFK62" s="2"/>
      <c r="KFM62" s="2"/>
      <c r="KFO62" s="2"/>
      <c r="KFQ62" s="2"/>
      <c r="KFS62" s="2"/>
      <c r="KFU62" s="2"/>
      <c r="KFW62" s="2"/>
      <c r="KFY62" s="2"/>
      <c r="KGA62" s="2"/>
      <c r="KGC62" s="2"/>
      <c r="KGE62" s="2"/>
      <c r="KGG62" s="2"/>
      <c r="KGI62" s="2"/>
      <c r="KGK62" s="2"/>
      <c r="KGM62" s="2"/>
      <c r="KGO62" s="2"/>
      <c r="KGQ62" s="2"/>
      <c r="KGS62" s="2"/>
      <c r="KGU62" s="2"/>
      <c r="KGW62" s="2"/>
      <c r="KGY62" s="2"/>
      <c r="KHA62" s="2"/>
      <c r="KHC62" s="2"/>
      <c r="KHE62" s="2"/>
      <c r="KHG62" s="2"/>
      <c r="KHI62" s="2"/>
      <c r="KHK62" s="2"/>
      <c r="KHM62" s="2"/>
      <c r="KHO62" s="2"/>
      <c r="KHQ62" s="2"/>
      <c r="KHS62" s="2"/>
      <c r="KHU62" s="2"/>
      <c r="KHW62" s="2"/>
      <c r="KHY62" s="2"/>
      <c r="KIA62" s="2"/>
      <c r="KIC62" s="2"/>
      <c r="KIE62" s="2"/>
      <c r="KIG62" s="2"/>
      <c r="KII62" s="2"/>
      <c r="KIK62" s="2"/>
      <c r="KIM62" s="2"/>
      <c r="KIO62" s="2"/>
      <c r="KIQ62" s="2"/>
      <c r="KIS62" s="2"/>
      <c r="KIU62" s="2"/>
      <c r="KIW62" s="2"/>
      <c r="KIY62" s="2"/>
      <c r="KJA62" s="2"/>
      <c r="KJC62" s="2"/>
      <c r="KJE62" s="2"/>
      <c r="KJG62" s="2"/>
      <c r="KJI62" s="2"/>
      <c r="KJK62" s="2"/>
      <c r="KJM62" s="2"/>
      <c r="KJO62" s="2"/>
      <c r="KJQ62" s="2"/>
      <c r="KJS62" s="2"/>
      <c r="KJU62" s="2"/>
      <c r="KJW62" s="2"/>
      <c r="KJY62" s="2"/>
      <c r="KKA62" s="2"/>
      <c r="KKC62" s="2"/>
      <c r="KKE62" s="2"/>
      <c r="KKG62" s="2"/>
      <c r="KKI62" s="2"/>
      <c r="KKK62" s="2"/>
      <c r="KKM62" s="2"/>
      <c r="KKO62" s="2"/>
      <c r="KKQ62" s="2"/>
      <c r="KKS62" s="2"/>
      <c r="KKU62" s="2"/>
      <c r="KKW62" s="2"/>
      <c r="KKY62" s="2"/>
      <c r="KLA62" s="2"/>
      <c r="KLC62" s="2"/>
      <c r="KLE62" s="2"/>
      <c r="KLG62" s="2"/>
      <c r="KLI62" s="2"/>
      <c r="KLK62" s="2"/>
      <c r="KLM62" s="2"/>
      <c r="KLO62" s="2"/>
      <c r="KLQ62" s="2"/>
      <c r="KLS62" s="2"/>
      <c r="KLU62" s="2"/>
      <c r="KLW62" s="2"/>
      <c r="KLY62" s="2"/>
      <c r="KMA62" s="2"/>
      <c r="KMC62" s="2"/>
      <c r="KME62" s="2"/>
      <c r="KMG62" s="2"/>
      <c r="KMI62" s="2"/>
      <c r="KMK62" s="2"/>
      <c r="KMM62" s="2"/>
      <c r="KMO62" s="2"/>
      <c r="KMQ62" s="2"/>
      <c r="KMS62" s="2"/>
      <c r="KMU62" s="2"/>
      <c r="KMW62" s="2"/>
      <c r="KMY62" s="2"/>
      <c r="KNA62" s="2"/>
      <c r="KNC62" s="2"/>
      <c r="KNE62" s="2"/>
      <c r="KNG62" s="2"/>
      <c r="KNI62" s="2"/>
      <c r="KNK62" s="2"/>
      <c r="KNM62" s="2"/>
      <c r="KNO62" s="2"/>
      <c r="KNQ62" s="2"/>
      <c r="KNS62" s="2"/>
      <c r="KNU62" s="2"/>
      <c r="KNW62" s="2"/>
      <c r="KNY62" s="2"/>
      <c r="KOA62" s="2"/>
      <c r="KOC62" s="2"/>
      <c r="KOE62" s="2"/>
      <c r="KOG62" s="2"/>
      <c r="KOI62" s="2"/>
      <c r="KOK62" s="2"/>
      <c r="KOM62" s="2"/>
      <c r="KOO62" s="2"/>
      <c r="KOQ62" s="2"/>
      <c r="KOS62" s="2"/>
      <c r="KOU62" s="2"/>
      <c r="KOW62" s="2"/>
      <c r="KOY62" s="2"/>
      <c r="KPA62" s="2"/>
      <c r="KPC62" s="2"/>
      <c r="KPE62" s="2"/>
      <c r="KPG62" s="2"/>
      <c r="KPI62" s="2"/>
      <c r="KPK62" s="2"/>
      <c r="KPM62" s="2"/>
      <c r="KPO62" s="2"/>
      <c r="KPQ62" s="2"/>
      <c r="KPS62" s="2"/>
      <c r="KPU62" s="2"/>
      <c r="KPW62" s="2"/>
      <c r="KPY62" s="2"/>
      <c r="KQA62" s="2"/>
      <c r="KQC62" s="2"/>
      <c r="KQE62" s="2"/>
      <c r="KQG62" s="2"/>
      <c r="KQI62" s="2"/>
      <c r="KQK62" s="2"/>
      <c r="KQM62" s="2"/>
      <c r="KQO62" s="2"/>
      <c r="KQQ62" s="2"/>
      <c r="KQS62" s="2"/>
      <c r="KQU62" s="2"/>
      <c r="KQW62" s="2"/>
      <c r="KQY62" s="2"/>
      <c r="KRA62" s="2"/>
      <c r="KRC62" s="2"/>
      <c r="KRE62" s="2"/>
      <c r="KRG62" s="2"/>
      <c r="KRI62" s="2"/>
      <c r="KRK62" s="2"/>
      <c r="KRM62" s="2"/>
      <c r="KRO62" s="2"/>
      <c r="KRQ62" s="2"/>
      <c r="KRS62" s="2"/>
      <c r="KRU62" s="2"/>
      <c r="KRW62" s="2"/>
      <c r="KRY62" s="2"/>
      <c r="KSA62" s="2"/>
      <c r="KSC62" s="2"/>
      <c r="KSE62" s="2"/>
      <c r="KSG62" s="2"/>
      <c r="KSI62" s="2"/>
      <c r="KSK62" s="2"/>
      <c r="KSM62" s="2"/>
      <c r="KSO62" s="2"/>
      <c r="KSQ62" s="2"/>
      <c r="KSS62" s="2"/>
      <c r="KSU62" s="2"/>
      <c r="KSW62" s="2"/>
      <c r="KSY62" s="2"/>
      <c r="KTA62" s="2"/>
      <c r="KTC62" s="2"/>
      <c r="KTE62" s="2"/>
      <c r="KTG62" s="2"/>
      <c r="KTI62" s="2"/>
      <c r="KTK62" s="2"/>
      <c r="KTM62" s="2"/>
      <c r="KTO62" s="2"/>
      <c r="KTQ62" s="2"/>
      <c r="KTS62" s="2"/>
      <c r="KTU62" s="2"/>
      <c r="KTW62" s="2"/>
      <c r="KTY62" s="2"/>
      <c r="KUA62" s="2"/>
      <c r="KUC62" s="2"/>
      <c r="KUE62" s="2"/>
      <c r="KUG62" s="2"/>
      <c r="KUI62" s="2"/>
      <c r="KUK62" s="2"/>
      <c r="KUM62" s="2"/>
      <c r="KUO62" s="2"/>
      <c r="KUQ62" s="2"/>
      <c r="KUS62" s="2"/>
      <c r="KUU62" s="2"/>
      <c r="KUW62" s="2"/>
      <c r="KUY62" s="2"/>
      <c r="KVA62" s="2"/>
      <c r="KVC62" s="2"/>
      <c r="KVE62" s="2"/>
      <c r="KVG62" s="2"/>
      <c r="KVI62" s="2"/>
      <c r="KVK62" s="2"/>
      <c r="KVM62" s="2"/>
      <c r="KVO62" s="2"/>
      <c r="KVQ62" s="2"/>
      <c r="KVS62" s="2"/>
      <c r="KVU62" s="2"/>
      <c r="KVW62" s="2"/>
      <c r="KVY62" s="2"/>
      <c r="KWA62" s="2"/>
      <c r="KWC62" s="2"/>
      <c r="KWE62" s="2"/>
      <c r="KWG62" s="2"/>
      <c r="KWI62" s="2"/>
      <c r="KWK62" s="2"/>
      <c r="KWM62" s="2"/>
      <c r="KWO62" s="2"/>
      <c r="KWQ62" s="2"/>
      <c r="KWS62" s="2"/>
      <c r="KWU62" s="2"/>
      <c r="KWW62" s="2"/>
      <c r="KWY62" s="2"/>
      <c r="KXA62" s="2"/>
      <c r="KXC62" s="2"/>
      <c r="KXE62" s="2"/>
      <c r="KXG62" s="2"/>
      <c r="KXI62" s="2"/>
      <c r="KXK62" s="2"/>
      <c r="KXM62" s="2"/>
      <c r="KXO62" s="2"/>
      <c r="KXQ62" s="2"/>
      <c r="KXS62" s="2"/>
      <c r="KXU62" s="2"/>
      <c r="KXW62" s="2"/>
      <c r="KXY62" s="2"/>
      <c r="KYA62" s="2"/>
      <c r="KYC62" s="2"/>
      <c r="KYE62" s="2"/>
      <c r="KYG62" s="2"/>
      <c r="KYI62" s="2"/>
      <c r="KYK62" s="2"/>
      <c r="KYM62" s="2"/>
      <c r="KYO62" s="2"/>
      <c r="KYQ62" s="2"/>
      <c r="KYS62" s="2"/>
      <c r="KYU62" s="2"/>
      <c r="KYW62" s="2"/>
      <c r="KYY62" s="2"/>
      <c r="KZA62" s="2"/>
      <c r="KZC62" s="2"/>
      <c r="KZE62" s="2"/>
      <c r="KZG62" s="2"/>
      <c r="KZI62" s="2"/>
      <c r="KZK62" s="2"/>
      <c r="KZM62" s="2"/>
      <c r="KZO62" s="2"/>
      <c r="KZQ62" s="2"/>
      <c r="KZS62" s="2"/>
      <c r="KZU62" s="2"/>
      <c r="KZW62" s="2"/>
      <c r="KZY62" s="2"/>
      <c r="LAA62" s="2"/>
      <c r="LAC62" s="2"/>
      <c r="LAE62" s="2"/>
      <c r="LAG62" s="2"/>
      <c r="LAI62" s="2"/>
      <c r="LAK62" s="2"/>
      <c r="LAM62" s="2"/>
      <c r="LAO62" s="2"/>
      <c r="LAQ62" s="2"/>
      <c r="LAS62" s="2"/>
      <c r="LAU62" s="2"/>
      <c r="LAW62" s="2"/>
      <c r="LAY62" s="2"/>
      <c r="LBA62" s="2"/>
      <c r="LBC62" s="2"/>
      <c r="LBE62" s="2"/>
      <c r="LBG62" s="2"/>
      <c r="LBI62" s="2"/>
      <c r="LBK62" s="2"/>
      <c r="LBM62" s="2"/>
      <c r="LBO62" s="2"/>
      <c r="LBQ62" s="2"/>
      <c r="LBS62" s="2"/>
      <c r="LBU62" s="2"/>
      <c r="LBW62" s="2"/>
      <c r="LBY62" s="2"/>
      <c r="LCA62" s="2"/>
      <c r="LCC62" s="2"/>
      <c r="LCE62" s="2"/>
      <c r="LCG62" s="2"/>
      <c r="LCI62" s="2"/>
      <c r="LCK62" s="2"/>
      <c r="LCM62" s="2"/>
      <c r="LCO62" s="2"/>
      <c r="LCQ62" s="2"/>
      <c r="LCS62" s="2"/>
      <c r="LCU62" s="2"/>
      <c r="LCW62" s="2"/>
      <c r="LCY62" s="2"/>
      <c r="LDA62" s="2"/>
      <c r="LDC62" s="2"/>
      <c r="LDE62" s="2"/>
      <c r="LDG62" s="2"/>
      <c r="LDI62" s="2"/>
      <c r="LDK62" s="2"/>
      <c r="LDM62" s="2"/>
      <c r="LDO62" s="2"/>
      <c r="LDQ62" s="2"/>
      <c r="LDS62" s="2"/>
      <c r="LDU62" s="2"/>
      <c r="LDW62" s="2"/>
      <c r="LDY62" s="2"/>
      <c r="LEA62" s="2"/>
      <c r="LEC62" s="2"/>
      <c r="LEE62" s="2"/>
      <c r="LEG62" s="2"/>
      <c r="LEI62" s="2"/>
      <c r="LEK62" s="2"/>
      <c r="LEM62" s="2"/>
      <c r="LEO62" s="2"/>
      <c r="LEQ62" s="2"/>
      <c r="LES62" s="2"/>
      <c r="LEU62" s="2"/>
      <c r="LEW62" s="2"/>
      <c r="LEY62" s="2"/>
      <c r="LFA62" s="2"/>
      <c r="LFC62" s="2"/>
      <c r="LFE62" s="2"/>
      <c r="LFG62" s="2"/>
      <c r="LFI62" s="2"/>
      <c r="LFK62" s="2"/>
      <c r="LFM62" s="2"/>
      <c r="LFO62" s="2"/>
      <c r="LFQ62" s="2"/>
      <c r="LFS62" s="2"/>
      <c r="LFU62" s="2"/>
      <c r="LFW62" s="2"/>
      <c r="LFY62" s="2"/>
      <c r="LGA62" s="2"/>
      <c r="LGC62" s="2"/>
      <c r="LGE62" s="2"/>
      <c r="LGG62" s="2"/>
      <c r="LGI62" s="2"/>
      <c r="LGK62" s="2"/>
      <c r="LGM62" s="2"/>
      <c r="LGO62" s="2"/>
      <c r="LGQ62" s="2"/>
      <c r="LGS62" s="2"/>
      <c r="LGU62" s="2"/>
      <c r="LGW62" s="2"/>
      <c r="LGY62" s="2"/>
      <c r="LHA62" s="2"/>
      <c r="LHC62" s="2"/>
      <c r="LHE62" s="2"/>
      <c r="LHG62" s="2"/>
      <c r="LHI62" s="2"/>
      <c r="LHK62" s="2"/>
      <c r="LHM62" s="2"/>
      <c r="LHO62" s="2"/>
      <c r="LHQ62" s="2"/>
      <c r="LHS62" s="2"/>
      <c r="LHU62" s="2"/>
      <c r="LHW62" s="2"/>
      <c r="LHY62" s="2"/>
      <c r="LIA62" s="2"/>
      <c r="LIC62" s="2"/>
      <c r="LIE62" s="2"/>
      <c r="LIG62" s="2"/>
      <c r="LII62" s="2"/>
      <c r="LIK62" s="2"/>
      <c r="LIM62" s="2"/>
      <c r="LIO62" s="2"/>
      <c r="LIQ62" s="2"/>
      <c r="LIS62" s="2"/>
      <c r="LIU62" s="2"/>
      <c r="LIW62" s="2"/>
      <c r="LIY62" s="2"/>
      <c r="LJA62" s="2"/>
      <c r="LJC62" s="2"/>
      <c r="LJE62" s="2"/>
      <c r="LJG62" s="2"/>
      <c r="LJI62" s="2"/>
      <c r="LJK62" s="2"/>
      <c r="LJM62" s="2"/>
      <c r="LJO62" s="2"/>
      <c r="LJQ62" s="2"/>
      <c r="LJS62" s="2"/>
      <c r="LJU62" s="2"/>
      <c r="LJW62" s="2"/>
      <c r="LJY62" s="2"/>
      <c r="LKA62" s="2"/>
      <c r="LKC62" s="2"/>
      <c r="LKE62" s="2"/>
      <c r="LKG62" s="2"/>
      <c r="LKI62" s="2"/>
      <c r="LKK62" s="2"/>
      <c r="LKM62" s="2"/>
      <c r="LKO62" s="2"/>
      <c r="LKQ62" s="2"/>
      <c r="LKS62" s="2"/>
      <c r="LKU62" s="2"/>
      <c r="LKW62" s="2"/>
      <c r="LKY62" s="2"/>
      <c r="LLA62" s="2"/>
      <c r="LLC62" s="2"/>
      <c r="LLE62" s="2"/>
      <c r="LLG62" s="2"/>
      <c r="LLI62" s="2"/>
      <c r="LLK62" s="2"/>
      <c r="LLM62" s="2"/>
      <c r="LLO62" s="2"/>
      <c r="LLQ62" s="2"/>
      <c r="LLS62" s="2"/>
      <c r="LLU62" s="2"/>
      <c r="LLW62" s="2"/>
      <c r="LLY62" s="2"/>
      <c r="LMA62" s="2"/>
      <c r="LMC62" s="2"/>
      <c r="LME62" s="2"/>
      <c r="LMG62" s="2"/>
      <c r="LMI62" s="2"/>
      <c r="LMK62" s="2"/>
      <c r="LMM62" s="2"/>
      <c r="LMO62" s="2"/>
      <c r="LMQ62" s="2"/>
      <c r="LMS62" s="2"/>
      <c r="LMU62" s="2"/>
      <c r="LMW62" s="2"/>
      <c r="LMY62" s="2"/>
      <c r="LNA62" s="2"/>
      <c r="LNC62" s="2"/>
      <c r="LNE62" s="2"/>
      <c r="LNG62" s="2"/>
      <c r="LNI62" s="2"/>
      <c r="LNK62" s="2"/>
      <c r="LNM62" s="2"/>
      <c r="LNO62" s="2"/>
      <c r="LNQ62" s="2"/>
      <c r="LNS62" s="2"/>
      <c r="LNU62" s="2"/>
      <c r="LNW62" s="2"/>
      <c r="LNY62" s="2"/>
      <c r="LOA62" s="2"/>
      <c r="LOC62" s="2"/>
      <c r="LOE62" s="2"/>
      <c r="LOG62" s="2"/>
      <c r="LOI62" s="2"/>
      <c r="LOK62" s="2"/>
      <c r="LOM62" s="2"/>
      <c r="LOO62" s="2"/>
      <c r="LOQ62" s="2"/>
      <c r="LOS62" s="2"/>
      <c r="LOU62" s="2"/>
      <c r="LOW62" s="2"/>
      <c r="LOY62" s="2"/>
      <c r="LPA62" s="2"/>
      <c r="LPC62" s="2"/>
      <c r="LPE62" s="2"/>
      <c r="LPG62" s="2"/>
      <c r="LPI62" s="2"/>
      <c r="LPK62" s="2"/>
      <c r="LPM62" s="2"/>
      <c r="LPO62" s="2"/>
      <c r="LPQ62" s="2"/>
      <c r="LPS62" s="2"/>
      <c r="LPU62" s="2"/>
      <c r="LPW62" s="2"/>
      <c r="LPY62" s="2"/>
      <c r="LQA62" s="2"/>
      <c r="LQC62" s="2"/>
      <c r="LQE62" s="2"/>
      <c r="LQG62" s="2"/>
      <c r="LQI62" s="2"/>
      <c r="LQK62" s="2"/>
      <c r="LQM62" s="2"/>
      <c r="LQO62" s="2"/>
      <c r="LQQ62" s="2"/>
      <c r="LQS62" s="2"/>
      <c r="LQU62" s="2"/>
      <c r="LQW62" s="2"/>
      <c r="LQY62" s="2"/>
      <c r="LRA62" s="2"/>
      <c r="LRC62" s="2"/>
      <c r="LRE62" s="2"/>
      <c r="LRG62" s="2"/>
      <c r="LRI62" s="2"/>
      <c r="LRK62" s="2"/>
      <c r="LRM62" s="2"/>
      <c r="LRO62" s="2"/>
      <c r="LRQ62" s="2"/>
      <c r="LRS62" s="2"/>
      <c r="LRU62" s="2"/>
      <c r="LRW62" s="2"/>
      <c r="LRY62" s="2"/>
      <c r="LSA62" s="2"/>
      <c r="LSC62" s="2"/>
      <c r="LSE62" s="2"/>
      <c r="LSG62" s="2"/>
      <c r="LSI62" s="2"/>
      <c r="LSK62" s="2"/>
      <c r="LSM62" s="2"/>
      <c r="LSO62" s="2"/>
      <c r="LSQ62" s="2"/>
      <c r="LSS62" s="2"/>
      <c r="LSU62" s="2"/>
      <c r="LSW62" s="2"/>
      <c r="LSY62" s="2"/>
      <c r="LTA62" s="2"/>
      <c r="LTC62" s="2"/>
      <c r="LTE62" s="2"/>
      <c r="LTG62" s="2"/>
      <c r="LTI62" s="2"/>
      <c r="LTK62" s="2"/>
      <c r="LTM62" s="2"/>
      <c r="LTO62" s="2"/>
      <c r="LTQ62" s="2"/>
      <c r="LTS62" s="2"/>
      <c r="LTU62" s="2"/>
      <c r="LTW62" s="2"/>
      <c r="LTY62" s="2"/>
      <c r="LUA62" s="2"/>
      <c r="LUC62" s="2"/>
      <c r="LUE62" s="2"/>
      <c r="LUG62" s="2"/>
      <c r="LUI62" s="2"/>
      <c r="LUK62" s="2"/>
      <c r="LUM62" s="2"/>
      <c r="LUO62" s="2"/>
      <c r="LUQ62" s="2"/>
      <c r="LUS62" s="2"/>
      <c r="LUU62" s="2"/>
      <c r="LUW62" s="2"/>
      <c r="LUY62" s="2"/>
      <c r="LVA62" s="2"/>
      <c r="LVC62" s="2"/>
      <c r="LVE62" s="2"/>
      <c r="LVG62" s="2"/>
      <c r="LVI62" s="2"/>
      <c r="LVK62" s="2"/>
      <c r="LVM62" s="2"/>
      <c r="LVO62" s="2"/>
      <c r="LVQ62" s="2"/>
      <c r="LVS62" s="2"/>
      <c r="LVU62" s="2"/>
      <c r="LVW62" s="2"/>
      <c r="LVY62" s="2"/>
      <c r="LWA62" s="2"/>
      <c r="LWC62" s="2"/>
      <c r="LWE62" s="2"/>
      <c r="LWG62" s="2"/>
      <c r="LWI62" s="2"/>
      <c r="LWK62" s="2"/>
      <c r="LWM62" s="2"/>
      <c r="LWO62" s="2"/>
      <c r="LWQ62" s="2"/>
      <c r="LWS62" s="2"/>
      <c r="LWU62" s="2"/>
      <c r="LWW62" s="2"/>
      <c r="LWY62" s="2"/>
      <c r="LXA62" s="2"/>
      <c r="LXC62" s="2"/>
      <c r="LXE62" s="2"/>
      <c r="LXG62" s="2"/>
      <c r="LXI62" s="2"/>
      <c r="LXK62" s="2"/>
      <c r="LXM62" s="2"/>
      <c r="LXO62" s="2"/>
      <c r="LXQ62" s="2"/>
      <c r="LXS62" s="2"/>
      <c r="LXU62" s="2"/>
      <c r="LXW62" s="2"/>
      <c r="LXY62" s="2"/>
      <c r="LYA62" s="2"/>
      <c r="LYC62" s="2"/>
      <c r="LYE62" s="2"/>
      <c r="LYG62" s="2"/>
      <c r="LYI62" s="2"/>
      <c r="LYK62" s="2"/>
      <c r="LYM62" s="2"/>
      <c r="LYO62" s="2"/>
      <c r="LYQ62" s="2"/>
      <c r="LYS62" s="2"/>
      <c r="LYU62" s="2"/>
      <c r="LYW62" s="2"/>
      <c r="LYY62" s="2"/>
      <c r="LZA62" s="2"/>
      <c r="LZC62" s="2"/>
      <c r="LZE62" s="2"/>
      <c r="LZG62" s="2"/>
      <c r="LZI62" s="2"/>
      <c r="LZK62" s="2"/>
      <c r="LZM62" s="2"/>
      <c r="LZO62" s="2"/>
      <c r="LZQ62" s="2"/>
      <c r="LZS62" s="2"/>
      <c r="LZU62" s="2"/>
      <c r="LZW62" s="2"/>
      <c r="LZY62" s="2"/>
      <c r="MAA62" s="2"/>
      <c r="MAC62" s="2"/>
      <c r="MAE62" s="2"/>
      <c r="MAG62" s="2"/>
      <c r="MAI62" s="2"/>
      <c r="MAK62" s="2"/>
      <c r="MAM62" s="2"/>
      <c r="MAO62" s="2"/>
      <c r="MAQ62" s="2"/>
      <c r="MAS62" s="2"/>
      <c r="MAU62" s="2"/>
      <c r="MAW62" s="2"/>
      <c r="MAY62" s="2"/>
      <c r="MBA62" s="2"/>
      <c r="MBC62" s="2"/>
      <c r="MBE62" s="2"/>
      <c r="MBG62" s="2"/>
      <c r="MBI62" s="2"/>
      <c r="MBK62" s="2"/>
      <c r="MBM62" s="2"/>
      <c r="MBO62" s="2"/>
      <c r="MBQ62" s="2"/>
      <c r="MBS62" s="2"/>
      <c r="MBU62" s="2"/>
      <c r="MBW62" s="2"/>
      <c r="MBY62" s="2"/>
      <c r="MCA62" s="2"/>
      <c r="MCC62" s="2"/>
      <c r="MCE62" s="2"/>
      <c r="MCG62" s="2"/>
      <c r="MCI62" s="2"/>
      <c r="MCK62" s="2"/>
      <c r="MCM62" s="2"/>
      <c r="MCO62" s="2"/>
      <c r="MCQ62" s="2"/>
      <c r="MCS62" s="2"/>
      <c r="MCU62" s="2"/>
      <c r="MCW62" s="2"/>
      <c r="MCY62" s="2"/>
      <c r="MDA62" s="2"/>
      <c r="MDC62" s="2"/>
      <c r="MDE62" s="2"/>
      <c r="MDG62" s="2"/>
      <c r="MDI62" s="2"/>
      <c r="MDK62" s="2"/>
      <c r="MDM62" s="2"/>
      <c r="MDO62" s="2"/>
      <c r="MDQ62" s="2"/>
      <c r="MDS62" s="2"/>
      <c r="MDU62" s="2"/>
      <c r="MDW62" s="2"/>
      <c r="MDY62" s="2"/>
      <c r="MEA62" s="2"/>
      <c r="MEC62" s="2"/>
      <c r="MEE62" s="2"/>
      <c r="MEG62" s="2"/>
      <c r="MEI62" s="2"/>
      <c r="MEK62" s="2"/>
      <c r="MEM62" s="2"/>
      <c r="MEO62" s="2"/>
      <c r="MEQ62" s="2"/>
      <c r="MES62" s="2"/>
      <c r="MEU62" s="2"/>
      <c r="MEW62" s="2"/>
      <c r="MEY62" s="2"/>
      <c r="MFA62" s="2"/>
      <c r="MFC62" s="2"/>
      <c r="MFE62" s="2"/>
      <c r="MFG62" s="2"/>
      <c r="MFI62" s="2"/>
      <c r="MFK62" s="2"/>
      <c r="MFM62" s="2"/>
      <c r="MFO62" s="2"/>
      <c r="MFQ62" s="2"/>
      <c r="MFS62" s="2"/>
      <c r="MFU62" s="2"/>
      <c r="MFW62" s="2"/>
      <c r="MFY62" s="2"/>
      <c r="MGA62" s="2"/>
      <c r="MGC62" s="2"/>
      <c r="MGE62" s="2"/>
      <c r="MGG62" s="2"/>
      <c r="MGI62" s="2"/>
      <c r="MGK62" s="2"/>
      <c r="MGM62" s="2"/>
      <c r="MGO62" s="2"/>
      <c r="MGQ62" s="2"/>
      <c r="MGS62" s="2"/>
      <c r="MGU62" s="2"/>
      <c r="MGW62" s="2"/>
      <c r="MGY62" s="2"/>
      <c r="MHA62" s="2"/>
      <c r="MHC62" s="2"/>
      <c r="MHE62" s="2"/>
      <c r="MHG62" s="2"/>
      <c r="MHI62" s="2"/>
      <c r="MHK62" s="2"/>
      <c r="MHM62" s="2"/>
      <c r="MHO62" s="2"/>
      <c r="MHQ62" s="2"/>
      <c r="MHS62" s="2"/>
      <c r="MHU62" s="2"/>
      <c r="MHW62" s="2"/>
      <c r="MHY62" s="2"/>
      <c r="MIA62" s="2"/>
      <c r="MIC62" s="2"/>
      <c r="MIE62" s="2"/>
      <c r="MIG62" s="2"/>
      <c r="MII62" s="2"/>
      <c r="MIK62" s="2"/>
      <c r="MIM62" s="2"/>
      <c r="MIO62" s="2"/>
      <c r="MIQ62" s="2"/>
      <c r="MIS62" s="2"/>
      <c r="MIU62" s="2"/>
      <c r="MIW62" s="2"/>
      <c r="MIY62" s="2"/>
      <c r="MJA62" s="2"/>
      <c r="MJC62" s="2"/>
      <c r="MJE62" s="2"/>
      <c r="MJG62" s="2"/>
      <c r="MJI62" s="2"/>
      <c r="MJK62" s="2"/>
      <c r="MJM62" s="2"/>
      <c r="MJO62" s="2"/>
      <c r="MJQ62" s="2"/>
      <c r="MJS62" s="2"/>
      <c r="MJU62" s="2"/>
      <c r="MJW62" s="2"/>
      <c r="MJY62" s="2"/>
      <c r="MKA62" s="2"/>
      <c r="MKC62" s="2"/>
      <c r="MKE62" s="2"/>
      <c r="MKG62" s="2"/>
      <c r="MKI62" s="2"/>
      <c r="MKK62" s="2"/>
      <c r="MKM62" s="2"/>
      <c r="MKO62" s="2"/>
      <c r="MKQ62" s="2"/>
      <c r="MKS62" s="2"/>
      <c r="MKU62" s="2"/>
      <c r="MKW62" s="2"/>
      <c r="MKY62" s="2"/>
      <c r="MLA62" s="2"/>
      <c r="MLC62" s="2"/>
      <c r="MLE62" s="2"/>
      <c r="MLG62" s="2"/>
      <c r="MLI62" s="2"/>
      <c r="MLK62" s="2"/>
      <c r="MLM62" s="2"/>
      <c r="MLO62" s="2"/>
      <c r="MLQ62" s="2"/>
      <c r="MLS62" s="2"/>
      <c r="MLU62" s="2"/>
      <c r="MLW62" s="2"/>
      <c r="MLY62" s="2"/>
      <c r="MMA62" s="2"/>
      <c r="MMC62" s="2"/>
      <c r="MME62" s="2"/>
      <c r="MMG62" s="2"/>
      <c r="MMI62" s="2"/>
      <c r="MMK62" s="2"/>
      <c r="MMM62" s="2"/>
      <c r="MMO62" s="2"/>
      <c r="MMQ62" s="2"/>
      <c r="MMS62" s="2"/>
      <c r="MMU62" s="2"/>
      <c r="MMW62" s="2"/>
      <c r="MMY62" s="2"/>
      <c r="MNA62" s="2"/>
      <c r="MNC62" s="2"/>
      <c r="MNE62" s="2"/>
      <c r="MNG62" s="2"/>
      <c r="MNI62" s="2"/>
      <c r="MNK62" s="2"/>
      <c r="MNM62" s="2"/>
      <c r="MNO62" s="2"/>
      <c r="MNQ62" s="2"/>
      <c r="MNS62" s="2"/>
      <c r="MNU62" s="2"/>
      <c r="MNW62" s="2"/>
      <c r="MNY62" s="2"/>
      <c r="MOA62" s="2"/>
      <c r="MOC62" s="2"/>
      <c r="MOE62" s="2"/>
      <c r="MOG62" s="2"/>
      <c r="MOI62" s="2"/>
      <c r="MOK62" s="2"/>
      <c r="MOM62" s="2"/>
      <c r="MOO62" s="2"/>
      <c r="MOQ62" s="2"/>
      <c r="MOS62" s="2"/>
      <c r="MOU62" s="2"/>
      <c r="MOW62" s="2"/>
      <c r="MOY62" s="2"/>
      <c r="MPA62" s="2"/>
      <c r="MPC62" s="2"/>
      <c r="MPE62" s="2"/>
      <c r="MPG62" s="2"/>
      <c r="MPI62" s="2"/>
      <c r="MPK62" s="2"/>
      <c r="MPM62" s="2"/>
      <c r="MPO62" s="2"/>
      <c r="MPQ62" s="2"/>
      <c r="MPS62" s="2"/>
      <c r="MPU62" s="2"/>
      <c r="MPW62" s="2"/>
      <c r="MPY62" s="2"/>
      <c r="MQA62" s="2"/>
      <c r="MQC62" s="2"/>
      <c r="MQE62" s="2"/>
      <c r="MQG62" s="2"/>
      <c r="MQI62" s="2"/>
      <c r="MQK62" s="2"/>
      <c r="MQM62" s="2"/>
      <c r="MQO62" s="2"/>
      <c r="MQQ62" s="2"/>
      <c r="MQS62" s="2"/>
      <c r="MQU62" s="2"/>
      <c r="MQW62" s="2"/>
      <c r="MQY62" s="2"/>
      <c r="MRA62" s="2"/>
      <c r="MRC62" s="2"/>
      <c r="MRE62" s="2"/>
      <c r="MRG62" s="2"/>
      <c r="MRI62" s="2"/>
      <c r="MRK62" s="2"/>
      <c r="MRM62" s="2"/>
      <c r="MRO62" s="2"/>
      <c r="MRQ62" s="2"/>
      <c r="MRS62" s="2"/>
      <c r="MRU62" s="2"/>
      <c r="MRW62" s="2"/>
      <c r="MRY62" s="2"/>
      <c r="MSA62" s="2"/>
      <c r="MSC62" s="2"/>
      <c r="MSE62" s="2"/>
      <c r="MSG62" s="2"/>
      <c r="MSI62" s="2"/>
      <c r="MSK62" s="2"/>
      <c r="MSM62" s="2"/>
      <c r="MSO62" s="2"/>
      <c r="MSQ62" s="2"/>
      <c r="MSS62" s="2"/>
      <c r="MSU62" s="2"/>
      <c r="MSW62" s="2"/>
      <c r="MSY62" s="2"/>
      <c r="MTA62" s="2"/>
      <c r="MTC62" s="2"/>
      <c r="MTE62" s="2"/>
      <c r="MTG62" s="2"/>
      <c r="MTI62" s="2"/>
      <c r="MTK62" s="2"/>
      <c r="MTM62" s="2"/>
      <c r="MTO62" s="2"/>
      <c r="MTQ62" s="2"/>
      <c r="MTS62" s="2"/>
      <c r="MTU62" s="2"/>
      <c r="MTW62" s="2"/>
      <c r="MTY62" s="2"/>
      <c r="MUA62" s="2"/>
      <c r="MUC62" s="2"/>
      <c r="MUE62" s="2"/>
      <c r="MUG62" s="2"/>
      <c r="MUI62" s="2"/>
      <c r="MUK62" s="2"/>
      <c r="MUM62" s="2"/>
      <c r="MUO62" s="2"/>
      <c r="MUQ62" s="2"/>
      <c r="MUS62" s="2"/>
      <c r="MUU62" s="2"/>
      <c r="MUW62" s="2"/>
      <c r="MUY62" s="2"/>
      <c r="MVA62" s="2"/>
      <c r="MVC62" s="2"/>
      <c r="MVE62" s="2"/>
      <c r="MVG62" s="2"/>
      <c r="MVI62" s="2"/>
      <c r="MVK62" s="2"/>
      <c r="MVM62" s="2"/>
      <c r="MVO62" s="2"/>
      <c r="MVQ62" s="2"/>
      <c r="MVS62" s="2"/>
      <c r="MVU62" s="2"/>
      <c r="MVW62" s="2"/>
      <c r="MVY62" s="2"/>
      <c r="MWA62" s="2"/>
      <c r="MWC62" s="2"/>
      <c r="MWE62" s="2"/>
      <c r="MWG62" s="2"/>
      <c r="MWI62" s="2"/>
      <c r="MWK62" s="2"/>
      <c r="MWM62" s="2"/>
      <c r="MWO62" s="2"/>
      <c r="MWQ62" s="2"/>
      <c r="MWS62" s="2"/>
      <c r="MWU62" s="2"/>
      <c r="MWW62" s="2"/>
      <c r="MWY62" s="2"/>
      <c r="MXA62" s="2"/>
      <c r="MXC62" s="2"/>
      <c r="MXE62" s="2"/>
      <c r="MXG62" s="2"/>
      <c r="MXI62" s="2"/>
      <c r="MXK62" s="2"/>
      <c r="MXM62" s="2"/>
      <c r="MXO62" s="2"/>
      <c r="MXQ62" s="2"/>
      <c r="MXS62" s="2"/>
      <c r="MXU62" s="2"/>
      <c r="MXW62" s="2"/>
      <c r="MXY62" s="2"/>
      <c r="MYA62" s="2"/>
      <c r="MYC62" s="2"/>
      <c r="MYE62" s="2"/>
      <c r="MYG62" s="2"/>
      <c r="MYI62" s="2"/>
      <c r="MYK62" s="2"/>
      <c r="MYM62" s="2"/>
      <c r="MYO62" s="2"/>
      <c r="MYQ62" s="2"/>
      <c r="MYS62" s="2"/>
      <c r="MYU62" s="2"/>
      <c r="MYW62" s="2"/>
      <c r="MYY62" s="2"/>
      <c r="MZA62" s="2"/>
      <c r="MZC62" s="2"/>
      <c r="MZE62" s="2"/>
      <c r="MZG62" s="2"/>
      <c r="MZI62" s="2"/>
      <c r="MZK62" s="2"/>
      <c r="MZM62" s="2"/>
      <c r="MZO62" s="2"/>
      <c r="MZQ62" s="2"/>
      <c r="MZS62" s="2"/>
      <c r="MZU62" s="2"/>
      <c r="MZW62" s="2"/>
      <c r="MZY62" s="2"/>
      <c r="NAA62" s="2"/>
      <c r="NAC62" s="2"/>
      <c r="NAE62" s="2"/>
      <c r="NAG62" s="2"/>
      <c r="NAI62" s="2"/>
      <c r="NAK62" s="2"/>
      <c r="NAM62" s="2"/>
      <c r="NAO62" s="2"/>
      <c r="NAQ62" s="2"/>
      <c r="NAS62" s="2"/>
      <c r="NAU62" s="2"/>
      <c r="NAW62" s="2"/>
      <c r="NAY62" s="2"/>
      <c r="NBA62" s="2"/>
      <c r="NBC62" s="2"/>
      <c r="NBE62" s="2"/>
      <c r="NBG62" s="2"/>
      <c r="NBI62" s="2"/>
      <c r="NBK62" s="2"/>
      <c r="NBM62" s="2"/>
      <c r="NBO62" s="2"/>
      <c r="NBQ62" s="2"/>
      <c r="NBS62" s="2"/>
      <c r="NBU62" s="2"/>
      <c r="NBW62" s="2"/>
      <c r="NBY62" s="2"/>
      <c r="NCA62" s="2"/>
      <c r="NCC62" s="2"/>
      <c r="NCE62" s="2"/>
      <c r="NCG62" s="2"/>
      <c r="NCI62" s="2"/>
      <c r="NCK62" s="2"/>
      <c r="NCM62" s="2"/>
      <c r="NCO62" s="2"/>
      <c r="NCQ62" s="2"/>
      <c r="NCS62" s="2"/>
      <c r="NCU62" s="2"/>
      <c r="NCW62" s="2"/>
      <c r="NCY62" s="2"/>
      <c r="NDA62" s="2"/>
      <c r="NDC62" s="2"/>
      <c r="NDE62" s="2"/>
      <c r="NDG62" s="2"/>
      <c r="NDI62" s="2"/>
      <c r="NDK62" s="2"/>
      <c r="NDM62" s="2"/>
      <c r="NDO62" s="2"/>
      <c r="NDQ62" s="2"/>
      <c r="NDS62" s="2"/>
      <c r="NDU62" s="2"/>
      <c r="NDW62" s="2"/>
      <c r="NDY62" s="2"/>
      <c r="NEA62" s="2"/>
      <c r="NEC62" s="2"/>
      <c r="NEE62" s="2"/>
      <c r="NEG62" s="2"/>
      <c r="NEI62" s="2"/>
      <c r="NEK62" s="2"/>
      <c r="NEM62" s="2"/>
      <c r="NEO62" s="2"/>
      <c r="NEQ62" s="2"/>
      <c r="NES62" s="2"/>
      <c r="NEU62" s="2"/>
      <c r="NEW62" s="2"/>
      <c r="NEY62" s="2"/>
      <c r="NFA62" s="2"/>
      <c r="NFC62" s="2"/>
      <c r="NFE62" s="2"/>
      <c r="NFG62" s="2"/>
      <c r="NFI62" s="2"/>
      <c r="NFK62" s="2"/>
      <c r="NFM62" s="2"/>
      <c r="NFO62" s="2"/>
      <c r="NFQ62" s="2"/>
      <c r="NFS62" s="2"/>
      <c r="NFU62" s="2"/>
      <c r="NFW62" s="2"/>
      <c r="NFY62" s="2"/>
      <c r="NGA62" s="2"/>
      <c r="NGC62" s="2"/>
      <c r="NGE62" s="2"/>
      <c r="NGG62" s="2"/>
      <c r="NGI62" s="2"/>
      <c r="NGK62" s="2"/>
      <c r="NGM62" s="2"/>
      <c r="NGO62" s="2"/>
      <c r="NGQ62" s="2"/>
      <c r="NGS62" s="2"/>
      <c r="NGU62" s="2"/>
      <c r="NGW62" s="2"/>
      <c r="NGY62" s="2"/>
      <c r="NHA62" s="2"/>
      <c r="NHC62" s="2"/>
      <c r="NHE62" s="2"/>
      <c r="NHG62" s="2"/>
      <c r="NHI62" s="2"/>
      <c r="NHK62" s="2"/>
      <c r="NHM62" s="2"/>
      <c r="NHO62" s="2"/>
      <c r="NHQ62" s="2"/>
      <c r="NHS62" s="2"/>
      <c r="NHU62" s="2"/>
      <c r="NHW62" s="2"/>
      <c r="NHY62" s="2"/>
      <c r="NIA62" s="2"/>
      <c r="NIC62" s="2"/>
      <c r="NIE62" s="2"/>
      <c r="NIG62" s="2"/>
      <c r="NII62" s="2"/>
      <c r="NIK62" s="2"/>
      <c r="NIM62" s="2"/>
      <c r="NIO62" s="2"/>
      <c r="NIQ62" s="2"/>
      <c r="NIS62" s="2"/>
      <c r="NIU62" s="2"/>
      <c r="NIW62" s="2"/>
      <c r="NIY62" s="2"/>
      <c r="NJA62" s="2"/>
      <c r="NJC62" s="2"/>
      <c r="NJE62" s="2"/>
      <c r="NJG62" s="2"/>
      <c r="NJI62" s="2"/>
      <c r="NJK62" s="2"/>
      <c r="NJM62" s="2"/>
      <c r="NJO62" s="2"/>
      <c r="NJQ62" s="2"/>
      <c r="NJS62" s="2"/>
      <c r="NJU62" s="2"/>
      <c r="NJW62" s="2"/>
      <c r="NJY62" s="2"/>
      <c r="NKA62" s="2"/>
      <c r="NKC62" s="2"/>
      <c r="NKE62" s="2"/>
      <c r="NKG62" s="2"/>
      <c r="NKI62" s="2"/>
      <c r="NKK62" s="2"/>
      <c r="NKM62" s="2"/>
      <c r="NKO62" s="2"/>
      <c r="NKQ62" s="2"/>
      <c r="NKS62" s="2"/>
      <c r="NKU62" s="2"/>
      <c r="NKW62" s="2"/>
      <c r="NKY62" s="2"/>
      <c r="NLA62" s="2"/>
      <c r="NLC62" s="2"/>
      <c r="NLE62" s="2"/>
      <c r="NLG62" s="2"/>
      <c r="NLI62" s="2"/>
      <c r="NLK62" s="2"/>
      <c r="NLM62" s="2"/>
      <c r="NLO62" s="2"/>
      <c r="NLQ62" s="2"/>
      <c r="NLS62" s="2"/>
      <c r="NLU62" s="2"/>
      <c r="NLW62" s="2"/>
      <c r="NLY62" s="2"/>
      <c r="NMA62" s="2"/>
      <c r="NMC62" s="2"/>
      <c r="NME62" s="2"/>
      <c r="NMG62" s="2"/>
      <c r="NMI62" s="2"/>
      <c r="NMK62" s="2"/>
      <c r="NMM62" s="2"/>
      <c r="NMO62" s="2"/>
      <c r="NMQ62" s="2"/>
      <c r="NMS62" s="2"/>
      <c r="NMU62" s="2"/>
      <c r="NMW62" s="2"/>
      <c r="NMY62" s="2"/>
      <c r="NNA62" s="2"/>
      <c r="NNC62" s="2"/>
      <c r="NNE62" s="2"/>
      <c r="NNG62" s="2"/>
      <c r="NNI62" s="2"/>
      <c r="NNK62" s="2"/>
      <c r="NNM62" s="2"/>
      <c r="NNO62" s="2"/>
      <c r="NNQ62" s="2"/>
      <c r="NNS62" s="2"/>
      <c r="NNU62" s="2"/>
      <c r="NNW62" s="2"/>
      <c r="NNY62" s="2"/>
      <c r="NOA62" s="2"/>
      <c r="NOC62" s="2"/>
      <c r="NOE62" s="2"/>
      <c r="NOG62" s="2"/>
      <c r="NOI62" s="2"/>
      <c r="NOK62" s="2"/>
      <c r="NOM62" s="2"/>
      <c r="NOO62" s="2"/>
      <c r="NOQ62" s="2"/>
      <c r="NOS62" s="2"/>
      <c r="NOU62" s="2"/>
      <c r="NOW62" s="2"/>
      <c r="NOY62" s="2"/>
      <c r="NPA62" s="2"/>
      <c r="NPC62" s="2"/>
      <c r="NPE62" s="2"/>
      <c r="NPG62" s="2"/>
      <c r="NPI62" s="2"/>
      <c r="NPK62" s="2"/>
      <c r="NPM62" s="2"/>
      <c r="NPO62" s="2"/>
      <c r="NPQ62" s="2"/>
      <c r="NPS62" s="2"/>
      <c r="NPU62" s="2"/>
      <c r="NPW62" s="2"/>
      <c r="NPY62" s="2"/>
      <c r="NQA62" s="2"/>
      <c r="NQC62" s="2"/>
      <c r="NQE62" s="2"/>
      <c r="NQG62" s="2"/>
      <c r="NQI62" s="2"/>
      <c r="NQK62" s="2"/>
      <c r="NQM62" s="2"/>
      <c r="NQO62" s="2"/>
      <c r="NQQ62" s="2"/>
      <c r="NQS62" s="2"/>
      <c r="NQU62" s="2"/>
      <c r="NQW62" s="2"/>
      <c r="NQY62" s="2"/>
      <c r="NRA62" s="2"/>
      <c r="NRC62" s="2"/>
      <c r="NRE62" s="2"/>
      <c r="NRG62" s="2"/>
      <c r="NRI62" s="2"/>
      <c r="NRK62" s="2"/>
      <c r="NRM62" s="2"/>
      <c r="NRO62" s="2"/>
      <c r="NRQ62" s="2"/>
      <c r="NRS62" s="2"/>
      <c r="NRU62" s="2"/>
      <c r="NRW62" s="2"/>
      <c r="NRY62" s="2"/>
      <c r="NSA62" s="2"/>
      <c r="NSC62" s="2"/>
      <c r="NSE62" s="2"/>
      <c r="NSG62" s="2"/>
      <c r="NSI62" s="2"/>
      <c r="NSK62" s="2"/>
      <c r="NSM62" s="2"/>
      <c r="NSO62" s="2"/>
      <c r="NSQ62" s="2"/>
      <c r="NSS62" s="2"/>
      <c r="NSU62" s="2"/>
      <c r="NSW62" s="2"/>
      <c r="NSY62" s="2"/>
      <c r="NTA62" s="2"/>
      <c r="NTC62" s="2"/>
      <c r="NTE62" s="2"/>
      <c r="NTG62" s="2"/>
      <c r="NTI62" s="2"/>
      <c r="NTK62" s="2"/>
      <c r="NTM62" s="2"/>
      <c r="NTO62" s="2"/>
      <c r="NTQ62" s="2"/>
      <c r="NTS62" s="2"/>
      <c r="NTU62" s="2"/>
      <c r="NTW62" s="2"/>
      <c r="NTY62" s="2"/>
      <c r="NUA62" s="2"/>
      <c r="NUC62" s="2"/>
      <c r="NUE62" s="2"/>
      <c r="NUG62" s="2"/>
      <c r="NUI62" s="2"/>
      <c r="NUK62" s="2"/>
      <c r="NUM62" s="2"/>
      <c r="NUO62" s="2"/>
      <c r="NUQ62" s="2"/>
      <c r="NUS62" s="2"/>
      <c r="NUU62" s="2"/>
      <c r="NUW62" s="2"/>
      <c r="NUY62" s="2"/>
      <c r="NVA62" s="2"/>
      <c r="NVC62" s="2"/>
      <c r="NVE62" s="2"/>
      <c r="NVG62" s="2"/>
      <c r="NVI62" s="2"/>
      <c r="NVK62" s="2"/>
      <c r="NVM62" s="2"/>
      <c r="NVO62" s="2"/>
      <c r="NVQ62" s="2"/>
      <c r="NVS62" s="2"/>
      <c r="NVU62" s="2"/>
      <c r="NVW62" s="2"/>
      <c r="NVY62" s="2"/>
      <c r="NWA62" s="2"/>
      <c r="NWC62" s="2"/>
      <c r="NWE62" s="2"/>
      <c r="NWG62" s="2"/>
      <c r="NWI62" s="2"/>
      <c r="NWK62" s="2"/>
      <c r="NWM62" s="2"/>
      <c r="NWO62" s="2"/>
      <c r="NWQ62" s="2"/>
      <c r="NWS62" s="2"/>
      <c r="NWU62" s="2"/>
      <c r="NWW62" s="2"/>
      <c r="NWY62" s="2"/>
      <c r="NXA62" s="2"/>
      <c r="NXC62" s="2"/>
      <c r="NXE62" s="2"/>
      <c r="NXG62" s="2"/>
      <c r="NXI62" s="2"/>
      <c r="NXK62" s="2"/>
      <c r="NXM62" s="2"/>
      <c r="NXO62" s="2"/>
      <c r="NXQ62" s="2"/>
      <c r="NXS62" s="2"/>
      <c r="NXU62" s="2"/>
      <c r="NXW62" s="2"/>
      <c r="NXY62" s="2"/>
      <c r="NYA62" s="2"/>
      <c r="NYC62" s="2"/>
      <c r="NYE62" s="2"/>
      <c r="NYG62" s="2"/>
      <c r="NYI62" s="2"/>
      <c r="NYK62" s="2"/>
      <c r="NYM62" s="2"/>
      <c r="NYO62" s="2"/>
      <c r="NYQ62" s="2"/>
      <c r="NYS62" s="2"/>
      <c r="NYU62" s="2"/>
      <c r="NYW62" s="2"/>
      <c r="NYY62" s="2"/>
      <c r="NZA62" s="2"/>
      <c r="NZC62" s="2"/>
      <c r="NZE62" s="2"/>
      <c r="NZG62" s="2"/>
      <c r="NZI62" s="2"/>
      <c r="NZK62" s="2"/>
      <c r="NZM62" s="2"/>
      <c r="NZO62" s="2"/>
      <c r="NZQ62" s="2"/>
      <c r="NZS62" s="2"/>
      <c r="NZU62" s="2"/>
      <c r="NZW62" s="2"/>
      <c r="NZY62" s="2"/>
      <c r="OAA62" s="2"/>
      <c r="OAC62" s="2"/>
      <c r="OAE62" s="2"/>
      <c r="OAG62" s="2"/>
      <c r="OAI62" s="2"/>
      <c r="OAK62" s="2"/>
      <c r="OAM62" s="2"/>
      <c r="OAO62" s="2"/>
      <c r="OAQ62" s="2"/>
      <c r="OAS62" s="2"/>
      <c r="OAU62" s="2"/>
      <c r="OAW62" s="2"/>
      <c r="OAY62" s="2"/>
      <c r="OBA62" s="2"/>
      <c r="OBC62" s="2"/>
      <c r="OBE62" s="2"/>
      <c r="OBG62" s="2"/>
      <c r="OBI62" s="2"/>
      <c r="OBK62" s="2"/>
      <c r="OBM62" s="2"/>
      <c r="OBO62" s="2"/>
      <c r="OBQ62" s="2"/>
      <c r="OBS62" s="2"/>
      <c r="OBU62" s="2"/>
      <c r="OBW62" s="2"/>
      <c r="OBY62" s="2"/>
      <c r="OCA62" s="2"/>
      <c r="OCC62" s="2"/>
      <c r="OCE62" s="2"/>
      <c r="OCG62" s="2"/>
      <c r="OCI62" s="2"/>
      <c r="OCK62" s="2"/>
      <c r="OCM62" s="2"/>
      <c r="OCO62" s="2"/>
      <c r="OCQ62" s="2"/>
      <c r="OCS62" s="2"/>
      <c r="OCU62" s="2"/>
      <c r="OCW62" s="2"/>
      <c r="OCY62" s="2"/>
      <c r="ODA62" s="2"/>
      <c r="ODC62" s="2"/>
      <c r="ODE62" s="2"/>
      <c r="ODG62" s="2"/>
      <c r="ODI62" s="2"/>
      <c r="ODK62" s="2"/>
      <c r="ODM62" s="2"/>
      <c r="ODO62" s="2"/>
      <c r="ODQ62" s="2"/>
      <c r="ODS62" s="2"/>
      <c r="ODU62" s="2"/>
      <c r="ODW62" s="2"/>
      <c r="ODY62" s="2"/>
      <c r="OEA62" s="2"/>
      <c r="OEC62" s="2"/>
      <c r="OEE62" s="2"/>
      <c r="OEG62" s="2"/>
      <c r="OEI62" s="2"/>
      <c r="OEK62" s="2"/>
      <c r="OEM62" s="2"/>
      <c r="OEO62" s="2"/>
      <c r="OEQ62" s="2"/>
      <c r="OES62" s="2"/>
      <c r="OEU62" s="2"/>
      <c r="OEW62" s="2"/>
      <c r="OEY62" s="2"/>
      <c r="OFA62" s="2"/>
      <c r="OFC62" s="2"/>
      <c r="OFE62" s="2"/>
      <c r="OFG62" s="2"/>
      <c r="OFI62" s="2"/>
      <c r="OFK62" s="2"/>
      <c r="OFM62" s="2"/>
      <c r="OFO62" s="2"/>
      <c r="OFQ62" s="2"/>
      <c r="OFS62" s="2"/>
      <c r="OFU62" s="2"/>
      <c r="OFW62" s="2"/>
      <c r="OFY62" s="2"/>
      <c r="OGA62" s="2"/>
      <c r="OGC62" s="2"/>
      <c r="OGE62" s="2"/>
      <c r="OGG62" s="2"/>
      <c r="OGI62" s="2"/>
      <c r="OGK62" s="2"/>
      <c r="OGM62" s="2"/>
      <c r="OGO62" s="2"/>
      <c r="OGQ62" s="2"/>
      <c r="OGS62" s="2"/>
      <c r="OGU62" s="2"/>
      <c r="OGW62" s="2"/>
      <c r="OGY62" s="2"/>
      <c r="OHA62" s="2"/>
      <c r="OHC62" s="2"/>
      <c r="OHE62" s="2"/>
      <c r="OHG62" s="2"/>
      <c r="OHI62" s="2"/>
      <c r="OHK62" s="2"/>
      <c r="OHM62" s="2"/>
      <c r="OHO62" s="2"/>
      <c r="OHQ62" s="2"/>
      <c r="OHS62" s="2"/>
      <c r="OHU62" s="2"/>
      <c r="OHW62" s="2"/>
      <c r="OHY62" s="2"/>
      <c r="OIA62" s="2"/>
      <c r="OIC62" s="2"/>
      <c r="OIE62" s="2"/>
      <c r="OIG62" s="2"/>
      <c r="OII62" s="2"/>
      <c r="OIK62" s="2"/>
      <c r="OIM62" s="2"/>
      <c r="OIO62" s="2"/>
      <c r="OIQ62" s="2"/>
      <c r="OIS62" s="2"/>
      <c r="OIU62" s="2"/>
      <c r="OIW62" s="2"/>
      <c r="OIY62" s="2"/>
      <c r="OJA62" s="2"/>
      <c r="OJC62" s="2"/>
      <c r="OJE62" s="2"/>
      <c r="OJG62" s="2"/>
      <c r="OJI62" s="2"/>
      <c r="OJK62" s="2"/>
      <c r="OJM62" s="2"/>
      <c r="OJO62" s="2"/>
      <c r="OJQ62" s="2"/>
      <c r="OJS62" s="2"/>
      <c r="OJU62" s="2"/>
      <c r="OJW62" s="2"/>
      <c r="OJY62" s="2"/>
      <c r="OKA62" s="2"/>
      <c r="OKC62" s="2"/>
      <c r="OKE62" s="2"/>
      <c r="OKG62" s="2"/>
      <c r="OKI62" s="2"/>
      <c r="OKK62" s="2"/>
      <c r="OKM62" s="2"/>
      <c r="OKO62" s="2"/>
      <c r="OKQ62" s="2"/>
      <c r="OKS62" s="2"/>
      <c r="OKU62" s="2"/>
      <c r="OKW62" s="2"/>
      <c r="OKY62" s="2"/>
      <c r="OLA62" s="2"/>
      <c r="OLC62" s="2"/>
      <c r="OLE62" s="2"/>
      <c r="OLG62" s="2"/>
      <c r="OLI62" s="2"/>
      <c r="OLK62" s="2"/>
      <c r="OLM62" s="2"/>
      <c r="OLO62" s="2"/>
      <c r="OLQ62" s="2"/>
      <c r="OLS62" s="2"/>
      <c r="OLU62" s="2"/>
      <c r="OLW62" s="2"/>
      <c r="OLY62" s="2"/>
      <c r="OMA62" s="2"/>
      <c r="OMC62" s="2"/>
      <c r="OME62" s="2"/>
      <c r="OMG62" s="2"/>
      <c r="OMI62" s="2"/>
      <c r="OMK62" s="2"/>
      <c r="OMM62" s="2"/>
      <c r="OMO62" s="2"/>
      <c r="OMQ62" s="2"/>
      <c r="OMS62" s="2"/>
      <c r="OMU62" s="2"/>
      <c r="OMW62" s="2"/>
      <c r="OMY62" s="2"/>
      <c r="ONA62" s="2"/>
      <c r="ONC62" s="2"/>
      <c r="ONE62" s="2"/>
      <c r="ONG62" s="2"/>
      <c r="ONI62" s="2"/>
      <c r="ONK62" s="2"/>
      <c r="ONM62" s="2"/>
      <c r="ONO62" s="2"/>
      <c r="ONQ62" s="2"/>
      <c r="ONS62" s="2"/>
      <c r="ONU62" s="2"/>
      <c r="ONW62" s="2"/>
      <c r="ONY62" s="2"/>
      <c r="OOA62" s="2"/>
      <c r="OOC62" s="2"/>
      <c r="OOE62" s="2"/>
      <c r="OOG62" s="2"/>
      <c r="OOI62" s="2"/>
      <c r="OOK62" s="2"/>
      <c r="OOM62" s="2"/>
      <c r="OOO62" s="2"/>
      <c r="OOQ62" s="2"/>
      <c r="OOS62" s="2"/>
      <c r="OOU62" s="2"/>
      <c r="OOW62" s="2"/>
      <c r="OOY62" s="2"/>
      <c r="OPA62" s="2"/>
      <c r="OPC62" s="2"/>
      <c r="OPE62" s="2"/>
      <c r="OPG62" s="2"/>
      <c r="OPI62" s="2"/>
      <c r="OPK62" s="2"/>
      <c r="OPM62" s="2"/>
      <c r="OPO62" s="2"/>
      <c r="OPQ62" s="2"/>
      <c r="OPS62" s="2"/>
      <c r="OPU62" s="2"/>
      <c r="OPW62" s="2"/>
      <c r="OPY62" s="2"/>
      <c r="OQA62" s="2"/>
      <c r="OQC62" s="2"/>
      <c r="OQE62" s="2"/>
      <c r="OQG62" s="2"/>
      <c r="OQI62" s="2"/>
      <c r="OQK62" s="2"/>
      <c r="OQM62" s="2"/>
      <c r="OQO62" s="2"/>
      <c r="OQQ62" s="2"/>
      <c r="OQS62" s="2"/>
      <c r="OQU62" s="2"/>
      <c r="OQW62" s="2"/>
      <c r="OQY62" s="2"/>
      <c r="ORA62" s="2"/>
      <c r="ORC62" s="2"/>
      <c r="ORE62" s="2"/>
      <c r="ORG62" s="2"/>
      <c r="ORI62" s="2"/>
      <c r="ORK62" s="2"/>
      <c r="ORM62" s="2"/>
      <c r="ORO62" s="2"/>
      <c r="ORQ62" s="2"/>
      <c r="ORS62" s="2"/>
      <c r="ORU62" s="2"/>
      <c r="ORW62" s="2"/>
      <c r="ORY62" s="2"/>
      <c r="OSA62" s="2"/>
      <c r="OSC62" s="2"/>
      <c r="OSE62" s="2"/>
      <c r="OSG62" s="2"/>
      <c r="OSI62" s="2"/>
      <c r="OSK62" s="2"/>
      <c r="OSM62" s="2"/>
      <c r="OSO62" s="2"/>
      <c r="OSQ62" s="2"/>
      <c r="OSS62" s="2"/>
      <c r="OSU62" s="2"/>
      <c r="OSW62" s="2"/>
      <c r="OSY62" s="2"/>
      <c r="OTA62" s="2"/>
      <c r="OTC62" s="2"/>
      <c r="OTE62" s="2"/>
      <c r="OTG62" s="2"/>
      <c r="OTI62" s="2"/>
      <c r="OTK62" s="2"/>
      <c r="OTM62" s="2"/>
      <c r="OTO62" s="2"/>
      <c r="OTQ62" s="2"/>
      <c r="OTS62" s="2"/>
      <c r="OTU62" s="2"/>
      <c r="OTW62" s="2"/>
      <c r="OTY62" s="2"/>
      <c r="OUA62" s="2"/>
      <c r="OUC62" s="2"/>
      <c r="OUE62" s="2"/>
      <c r="OUG62" s="2"/>
      <c r="OUI62" s="2"/>
      <c r="OUK62" s="2"/>
      <c r="OUM62" s="2"/>
      <c r="OUO62" s="2"/>
      <c r="OUQ62" s="2"/>
      <c r="OUS62" s="2"/>
      <c r="OUU62" s="2"/>
      <c r="OUW62" s="2"/>
      <c r="OUY62" s="2"/>
      <c r="OVA62" s="2"/>
      <c r="OVC62" s="2"/>
      <c r="OVE62" s="2"/>
      <c r="OVG62" s="2"/>
      <c r="OVI62" s="2"/>
      <c r="OVK62" s="2"/>
      <c r="OVM62" s="2"/>
      <c r="OVO62" s="2"/>
      <c r="OVQ62" s="2"/>
      <c r="OVS62" s="2"/>
      <c r="OVU62" s="2"/>
      <c r="OVW62" s="2"/>
      <c r="OVY62" s="2"/>
      <c r="OWA62" s="2"/>
      <c r="OWC62" s="2"/>
      <c r="OWE62" s="2"/>
      <c r="OWG62" s="2"/>
      <c r="OWI62" s="2"/>
      <c r="OWK62" s="2"/>
      <c r="OWM62" s="2"/>
      <c r="OWO62" s="2"/>
      <c r="OWQ62" s="2"/>
      <c r="OWS62" s="2"/>
      <c r="OWU62" s="2"/>
      <c r="OWW62" s="2"/>
      <c r="OWY62" s="2"/>
      <c r="OXA62" s="2"/>
      <c r="OXC62" s="2"/>
      <c r="OXE62" s="2"/>
      <c r="OXG62" s="2"/>
      <c r="OXI62" s="2"/>
      <c r="OXK62" s="2"/>
      <c r="OXM62" s="2"/>
      <c r="OXO62" s="2"/>
      <c r="OXQ62" s="2"/>
      <c r="OXS62" s="2"/>
      <c r="OXU62" s="2"/>
      <c r="OXW62" s="2"/>
      <c r="OXY62" s="2"/>
      <c r="OYA62" s="2"/>
      <c r="OYC62" s="2"/>
      <c r="OYE62" s="2"/>
      <c r="OYG62" s="2"/>
      <c r="OYI62" s="2"/>
      <c r="OYK62" s="2"/>
      <c r="OYM62" s="2"/>
      <c r="OYO62" s="2"/>
      <c r="OYQ62" s="2"/>
      <c r="OYS62" s="2"/>
      <c r="OYU62" s="2"/>
      <c r="OYW62" s="2"/>
      <c r="OYY62" s="2"/>
      <c r="OZA62" s="2"/>
      <c r="OZC62" s="2"/>
      <c r="OZE62" s="2"/>
      <c r="OZG62" s="2"/>
      <c r="OZI62" s="2"/>
      <c r="OZK62" s="2"/>
      <c r="OZM62" s="2"/>
      <c r="OZO62" s="2"/>
      <c r="OZQ62" s="2"/>
      <c r="OZS62" s="2"/>
      <c r="OZU62" s="2"/>
      <c r="OZW62" s="2"/>
      <c r="OZY62" s="2"/>
      <c r="PAA62" s="2"/>
      <c r="PAC62" s="2"/>
      <c r="PAE62" s="2"/>
      <c r="PAG62" s="2"/>
      <c r="PAI62" s="2"/>
      <c r="PAK62" s="2"/>
      <c r="PAM62" s="2"/>
      <c r="PAO62" s="2"/>
      <c r="PAQ62" s="2"/>
      <c r="PAS62" s="2"/>
      <c r="PAU62" s="2"/>
      <c r="PAW62" s="2"/>
      <c r="PAY62" s="2"/>
      <c r="PBA62" s="2"/>
      <c r="PBC62" s="2"/>
      <c r="PBE62" s="2"/>
      <c r="PBG62" s="2"/>
      <c r="PBI62" s="2"/>
      <c r="PBK62" s="2"/>
      <c r="PBM62" s="2"/>
      <c r="PBO62" s="2"/>
      <c r="PBQ62" s="2"/>
      <c r="PBS62" s="2"/>
      <c r="PBU62" s="2"/>
      <c r="PBW62" s="2"/>
      <c r="PBY62" s="2"/>
      <c r="PCA62" s="2"/>
      <c r="PCC62" s="2"/>
      <c r="PCE62" s="2"/>
      <c r="PCG62" s="2"/>
      <c r="PCI62" s="2"/>
      <c r="PCK62" s="2"/>
      <c r="PCM62" s="2"/>
      <c r="PCO62" s="2"/>
      <c r="PCQ62" s="2"/>
      <c r="PCS62" s="2"/>
      <c r="PCU62" s="2"/>
      <c r="PCW62" s="2"/>
      <c r="PCY62" s="2"/>
      <c r="PDA62" s="2"/>
      <c r="PDC62" s="2"/>
      <c r="PDE62" s="2"/>
      <c r="PDG62" s="2"/>
      <c r="PDI62" s="2"/>
      <c r="PDK62" s="2"/>
      <c r="PDM62" s="2"/>
      <c r="PDO62" s="2"/>
      <c r="PDQ62" s="2"/>
      <c r="PDS62" s="2"/>
      <c r="PDU62" s="2"/>
      <c r="PDW62" s="2"/>
      <c r="PDY62" s="2"/>
      <c r="PEA62" s="2"/>
      <c r="PEC62" s="2"/>
      <c r="PEE62" s="2"/>
      <c r="PEG62" s="2"/>
      <c r="PEI62" s="2"/>
      <c r="PEK62" s="2"/>
      <c r="PEM62" s="2"/>
      <c r="PEO62" s="2"/>
      <c r="PEQ62" s="2"/>
      <c r="PES62" s="2"/>
      <c r="PEU62" s="2"/>
      <c r="PEW62" s="2"/>
      <c r="PEY62" s="2"/>
      <c r="PFA62" s="2"/>
      <c r="PFC62" s="2"/>
      <c r="PFE62" s="2"/>
      <c r="PFG62" s="2"/>
      <c r="PFI62" s="2"/>
      <c r="PFK62" s="2"/>
      <c r="PFM62" s="2"/>
      <c r="PFO62" s="2"/>
      <c r="PFQ62" s="2"/>
      <c r="PFS62" s="2"/>
      <c r="PFU62" s="2"/>
      <c r="PFW62" s="2"/>
      <c r="PFY62" s="2"/>
      <c r="PGA62" s="2"/>
      <c r="PGC62" s="2"/>
      <c r="PGE62" s="2"/>
      <c r="PGG62" s="2"/>
      <c r="PGI62" s="2"/>
      <c r="PGK62" s="2"/>
      <c r="PGM62" s="2"/>
      <c r="PGO62" s="2"/>
      <c r="PGQ62" s="2"/>
      <c r="PGS62" s="2"/>
      <c r="PGU62" s="2"/>
      <c r="PGW62" s="2"/>
      <c r="PGY62" s="2"/>
      <c r="PHA62" s="2"/>
      <c r="PHC62" s="2"/>
      <c r="PHE62" s="2"/>
      <c r="PHG62" s="2"/>
      <c r="PHI62" s="2"/>
      <c r="PHK62" s="2"/>
      <c r="PHM62" s="2"/>
      <c r="PHO62" s="2"/>
      <c r="PHQ62" s="2"/>
      <c r="PHS62" s="2"/>
      <c r="PHU62" s="2"/>
      <c r="PHW62" s="2"/>
      <c r="PHY62" s="2"/>
      <c r="PIA62" s="2"/>
      <c r="PIC62" s="2"/>
      <c r="PIE62" s="2"/>
      <c r="PIG62" s="2"/>
      <c r="PII62" s="2"/>
      <c r="PIK62" s="2"/>
      <c r="PIM62" s="2"/>
      <c r="PIO62" s="2"/>
      <c r="PIQ62" s="2"/>
      <c r="PIS62" s="2"/>
      <c r="PIU62" s="2"/>
      <c r="PIW62" s="2"/>
      <c r="PIY62" s="2"/>
      <c r="PJA62" s="2"/>
      <c r="PJC62" s="2"/>
      <c r="PJE62" s="2"/>
      <c r="PJG62" s="2"/>
      <c r="PJI62" s="2"/>
      <c r="PJK62" s="2"/>
      <c r="PJM62" s="2"/>
      <c r="PJO62" s="2"/>
      <c r="PJQ62" s="2"/>
      <c r="PJS62" s="2"/>
      <c r="PJU62" s="2"/>
      <c r="PJW62" s="2"/>
      <c r="PJY62" s="2"/>
      <c r="PKA62" s="2"/>
      <c r="PKC62" s="2"/>
      <c r="PKE62" s="2"/>
      <c r="PKG62" s="2"/>
      <c r="PKI62" s="2"/>
      <c r="PKK62" s="2"/>
      <c r="PKM62" s="2"/>
      <c r="PKO62" s="2"/>
      <c r="PKQ62" s="2"/>
      <c r="PKS62" s="2"/>
      <c r="PKU62" s="2"/>
      <c r="PKW62" s="2"/>
      <c r="PKY62" s="2"/>
      <c r="PLA62" s="2"/>
      <c r="PLC62" s="2"/>
      <c r="PLE62" s="2"/>
      <c r="PLG62" s="2"/>
      <c r="PLI62" s="2"/>
      <c r="PLK62" s="2"/>
      <c r="PLM62" s="2"/>
      <c r="PLO62" s="2"/>
      <c r="PLQ62" s="2"/>
      <c r="PLS62" s="2"/>
      <c r="PLU62" s="2"/>
      <c r="PLW62" s="2"/>
      <c r="PLY62" s="2"/>
      <c r="PMA62" s="2"/>
      <c r="PMC62" s="2"/>
      <c r="PME62" s="2"/>
      <c r="PMG62" s="2"/>
      <c r="PMI62" s="2"/>
      <c r="PMK62" s="2"/>
      <c r="PMM62" s="2"/>
      <c r="PMO62" s="2"/>
      <c r="PMQ62" s="2"/>
      <c r="PMS62" s="2"/>
      <c r="PMU62" s="2"/>
      <c r="PMW62" s="2"/>
      <c r="PMY62" s="2"/>
      <c r="PNA62" s="2"/>
      <c r="PNC62" s="2"/>
      <c r="PNE62" s="2"/>
      <c r="PNG62" s="2"/>
      <c r="PNI62" s="2"/>
      <c r="PNK62" s="2"/>
      <c r="PNM62" s="2"/>
      <c r="PNO62" s="2"/>
      <c r="PNQ62" s="2"/>
      <c r="PNS62" s="2"/>
      <c r="PNU62" s="2"/>
      <c r="PNW62" s="2"/>
      <c r="PNY62" s="2"/>
      <c r="POA62" s="2"/>
      <c r="POC62" s="2"/>
      <c r="POE62" s="2"/>
      <c r="POG62" s="2"/>
      <c r="POI62" s="2"/>
      <c r="POK62" s="2"/>
      <c r="POM62" s="2"/>
      <c r="POO62" s="2"/>
      <c r="POQ62" s="2"/>
      <c r="POS62" s="2"/>
      <c r="POU62" s="2"/>
      <c r="POW62" s="2"/>
      <c r="POY62" s="2"/>
      <c r="PPA62" s="2"/>
      <c r="PPC62" s="2"/>
      <c r="PPE62" s="2"/>
      <c r="PPG62" s="2"/>
      <c r="PPI62" s="2"/>
      <c r="PPK62" s="2"/>
      <c r="PPM62" s="2"/>
      <c r="PPO62" s="2"/>
      <c r="PPQ62" s="2"/>
      <c r="PPS62" s="2"/>
      <c r="PPU62" s="2"/>
      <c r="PPW62" s="2"/>
      <c r="PPY62" s="2"/>
      <c r="PQA62" s="2"/>
      <c r="PQC62" s="2"/>
      <c r="PQE62" s="2"/>
      <c r="PQG62" s="2"/>
      <c r="PQI62" s="2"/>
      <c r="PQK62" s="2"/>
      <c r="PQM62" s="2"/>
      <c r="PQO62" s="2"/>
      <c r="PQQ62" s="2"/>
      <c r="PQS62" s="2"/>
      <c r="PQU62" s="2"/>
      <c r="PQW62" s="2"/>
      <c r="PQY62" s="2"/>
      <c r="PRA62" s="2"/>
      <c r="PRC62" s="2"/>
      <c r="PRE62" s="2"/>
      <c r="PRG62" s="2"/>
      <c r="PRI62" s="2"/>
      <c r="PRK62" s="2"/>
      <c r="PRM62" s="2"/>
      <c r="PRO62" s="2"/>
      <c r="PRQ62" s="2"/>
      <c r="PRS62" s="2"/>
      <c r="PRU62" s="2"/>
      <c r="PRW62" s="2"/>
      <c r="PRY62" s="2"/>
      <c r="PSA62" s="2"/>
      <c r="PSC62" s="2"/>
      <c r="PSE62" s="2"/>
      <c r="PSG62" s="2"/>
      <c r="PSI62" s="2"/>
      <c r="PSK62" s="2"/>
      <c r="PSM62" s="2"/>
      <c r="PSO62" s="2"/>
      <c r="PSQ62" s="2"/>
      <c r="PSS62" s="2"/>
      <c r="PSU62" s="2"/>
      <c r="PSW62" s="2"/>
      <c r="PSY62" s="2"/>
      <c r="PTA62" s="2"/>
      <c r="PTC62" s="2"/>
      <c r="PTE62" s="2"/>
      <c r="PTG62" s="2"/>
      <c r="PTI62" s="2"/>
      <c r="PTK62" s="2"/>
      <c r="PTM62" s="2"/>
      <c r="PTO62" s="2"/>
      <c r="PTQ62" s="2"/>
      <c r="PTS62" s="2"/>
      <c r="PTU62" s="2"/>
      <c r="PTW62" s="2"/>
      <c r="PTY62" s="2"/>
      <c r="PUA62" s="2"/>
      <c r="PUC62" s="2"/>
      <c r="PUE62" s="2"/>
      <c r="PUG62" s="2"/>
      <c r="PUI62" s="2"/>
      <c r="PUK62" s="2"/>
      <c r="PUM62" s="2"/>
      <c r="PUO62" s="2"/>
      <c r="PUQ62" s="2"/>
      <c r="PUS62" s="2"/>
      <c r="PUU62" s="2"/>
      <c r="PUW62" s="2"/>
      <c r="PUY62" s="2"/>
      <c r="PVA62" s="2"/>
      <c r="PVC62" s="2"/>
      <c r="PVE62" s="2"/>
      <c r="PVG62" s="2"/>
      <c r="PVI62" s="2"/>
      <c r="PVK62" s="2"/>
      <c r="PVM62" s="2"/>
      <c r="PVO62" s="2"/>
      <c r="PVQ62" s="2"/>
      <c r="PVS62" s="2"/>
      <c r="PVU62" s="2"/>
      <c r="PVW62" s="2"/>
      <c r="PVY62" s="2"/>
      <c r="PWA62" s="2"/>
      <c r="PWC62" s="2"/>
      <c r="PWE62" s="2"/>
      <c r="PWG62" s="2"/>
      <c r="PWI62" s="2"/>
      <c r="PWK62" s="2"/>
      <c r="PWM62" s="2"/>
      <c r="PWO62" s="2"/>
      <c r="PWQ62" s="2"/>
      <c r="PWS62" s="2"/>
      <c r="PWU62" s="2"/>
      <c r="PWW62" s="2"/>
      <c r="PWY62" s="2"/>
      <c r="PXA62" s="2"/>
      <c r="PXC62" s="2"/>
      <c r="PXE62" s="2"/>
      <c r="PXG62" s="2"/>
      <c r="PXI62" s="2"/>
      <c r="PXK62" s="2"/>
      <c r="PXM62" s="2"/>
      <c r="PXO62" s="2"/>
      <c r="PXQ62" s="2"/>
      <c r="PXS62" s="2"/>
      <c r="PXU62" s="2"/>
      <c r="PXW62" s="2"/>
      <c r="PXY62" s="2"/>
      <c r="PYA62" s="2"/>
      <c r="PYC62" s="2"/>
      <c r="PYE62" s="2"/>
      <c r="PYG62" s="2"/>
      <c r="PYI62" s="2"/>
      <c r="PYK62" s="2"/>
      <c r="PYM62" s="2"/>
      <c r="PYO62" s="2"/>
      <c r="PYQ62" s="2"/>
      <c r="PYS62" s="2"/>
      <c r="PYU62" s="2"/>
      <c r="PYW62" s="2"/>
      <c r="PYY62" s="2"/>
      <c r="PZA62" s="2"/>
      <c r="PZC62" s="2"/>
      <c r="PZE62" s="2"/>
      <c r="PZG62" s="2"/>
      <c r="PZI62" s="2"/>
      <c r="PZK62" s="2"/>
      <c r="PZM62" s="2"/>
      <c r="PZO62" s="2"/>
      <c r="PZQ62" s="2"/>
      <c r="PZS62" s="2"/>
      <c r="PZU62" s="2"/>
      <c r="PZW62" s="2"/>
      <c r="PZY62" s="2"/>
      <c r="QAA62" s="2"/>
      <c r="QAC62" s="2"/>
      <c r="QAE62" s="2"/>
      <c r="QAG62" s="2"/>
      <c r="QAI62" s="2"/>
      <c r="QAK62" s="2"/>
      <c r="QAM62" s="2"/>
      <c r="QAO62" s="2"/>
      <c r="QAQ62" s="2"/>
      <c r="QAS62" s="2"/>
      <c r="QAU62" s="2"/>
      <c r="QAW62" s="2"/>
      <c r="QAY62" s="2"/>
      <c r="QBA62" s="2"/>
      <c r="QBC62" s="2"/>
      <c r="QBE62" s="2"/>
      <c r="QBG62" s="2"/>
      <c r="QBI62" s="2"/>
      <c r="QBK62" s="2"/>
      <c r="QBM62" s="2"/>
      <c r="QBO62" s="2"/>
      <c r="QBQ62" s="2"/>
      <c r="QBS62" s="2"/>
      <c r="QBU62" s="2"/>
      <c r="QBW62" s="2"/>
      <c r="QBY62" s="2"/>
      <c r="QCA62" s="2"/>
      <c r="QCC62" s="2"/>
      <c r="QCE62" s="2"/>
      <c r="QCG62" s="2"/>
      <c r="QCI62" s="2"/>
      <c r="QCK62" s="2"/>
      <c r="QCM62" s="2"/>
      <c r="QCO62" s="2"/>
      <c r="QCQ62" s="2"/>
      <c r="QCS62" s="2"/>
      <c r="QCU62" s="2"/>
      <c r="QCW62" s="2"/>
      <c r="QCY62" s="2"/>
      <c r="QDA62" s="2"/>
      <c r="QDC62" s="2"/>
      <c r="QDE62" s="2"/>
      <c r="QDG62" s="2"/>
      <c r="QDI62" s="2"/>
      <c r="QDK62" s="2"/>
      <c r="QDM62" s="2"/>
      <c r="QDO62" s="2"/>
      <c r="QDQ62" s="2"/>
      <c r="QDS62" s="2"/>
      <c r="QDU62" s="2"/>
      <c r="QDW62" s="2"/>
      <c r="QDY62" s="2"/>
      <c r="QEA62" s="2"/>
      <c r="QEC62" s="2"/>
      <c r="QEE62" s="2"/>
      <c r="QEG62" s="2"/>
      <c r="QEI62" s="2"/>
      <c r="QEK62" s="2"/>
      <c r="QEM62" s="2"/>
      <c r="QEO62" s="2"/>
      <c r="QEQ62" s="2"/>
      <c r="QES62" s="2"/>
      <c r="QEU62" s="2"/>
      <c r="QEW62" s="2"/>
      <c r="QEY62" s="2"/>
      <c r="QFA62" s="2"/>
      <c r="QFC62" s="2"/>
      <c r="QFE62" s="2"/>
      <c r="QFG62" s="2"/>
      <c r="QFI62" s="2"/>
      <c r="QFK62" s="2"/>
      <c r="QFM62" s="2"/>
      <c r="QFO62" s="2"/>
      <c r="QFQ62" s="2"/>
      <c r="QFS62" s="2"/>
      <c r="QFU62" s="2"/>
      <c r="QFW62" s="2"/>
      <c r="QFY62" s="2"/>
      <c r="QGA62" s="2"/>
      <c r="QGC62" s="2"/>
      <c r="QGE62" s="2"/>
      <c r="QGG62" s="2"/>
      <c r="QGI62" s="2"/>
      <c r="QGK62" s="2"/>
      <c r="QGM62" s="2"/>
      <c r="QGO62" s="2"/>
      <c r="QGQ62" s="2"/>
      <c r="QGS62" s="2"/>
      <c r="QGU62" s="2"/>
      <c r="QGW62" s="2"/>
      <c r="QGY62" s="2"/>
      <c r="QHA62" s="2"/>
      <c r="QHC62" s="2"/>
      <c r="QHE62" s="2"/>
      <c r="QHG62" s="2"/>
      <c r="QHI62" s="2"/>
      <c r="QHK62" s="2"/>
      <c r="QHM62" s="2"/>
      <c r="QHO62" s="2"/>
      <c r="QHQ62" s="2"/>
      <c r="QHS62" s="2"/>
      <c r="QHU62" s="2"/>
      <c r="QHW62" s="2"/>
      <c r="QHY62" s="2"/>
      <c r="QIA62" s="2"/>
      <c r="QIC62" s="2"/>
      <c r="QIE62" s="2"/>
      <c r="QIG62" s="2"/>
      <c r="QII62" s="2"/>
      <c r="QIK62" s="2"/>
      <c r="QIM62" s="2"/>
      <c r="QIO62" s="2"/>
      <c r="QIQ62" s="2"/>
      <c r="QIS62" s="2"/>
      <c r="QIU62" s="2"/>
      <c r="QIW62" s="2"/>
      <c r="QIY62" s="2"/>
      <c r="QJA62" s="2"/>
      <c r="QJC62" s="2"/>
      <c r="QJE62" s="2"/>
      <c r="QJG62" s="2"/>
      <c r="QJI62" s="2"/>
      <c r="QJK62" s="2"/>
      <c r="QJM62" s="2"/>
      <c r="QJO62" s="2"/>
      <c r="QJQ62" s="2"/>
      <c r="QJS62" s="2"/>
      <c r="QJU62" s="2"/>
      <c r="QJW62" s="2"/>
      <c r="QJY62" s="2"/>
      <c r="QKA62" s="2"/>
      <c r="QKC62" s="2"/>
      <c r="QKE62" s="2"/>
      <c r="QKG62" s="2"/>
      <c r="QKI62" s="2"/>
      <c r="QKK62" s="2"/>
      <c r="QKM62" s="2"/>
      <c r="QKO62" s="2"/>
      <c r="QKQ62" s="2"/>
      <c r="QKS62" s="2"/>
      <c r="QKU62" s="2"/>
      <c r="QKW62" s="2"/>
      <c r="QKY62" s="2"/>
      <c r="QLA62" s="2"/>
      <c r="QLC62" s="2"/>
      <c r="QLE62" s="2"/>
      <c r="QLG62" s="2"/>
      <c r="QLI62" s="2"/>
      <c r="QLK62" s="2"/>
      <c r="QLM62" s="2"/>
      <c r="QLO62" s="2"/>
      <c r="QLQ62" s="2"/>
      <c r="QLS62" s="2"/>
      <c r="QLU62" s="2"/>
      <c r="QLW62" s="2"/>
      <c r="QLY62" s="2"/>
      <c r="QMA62" s="2"/>
      <c r="QMC62" s="2"/>
      <c r="QME62" s="2"/>
      <c r="QMG62" s="2"/>
      <c r="QMI62" s="2"/>
      <c r="QMK62" s="2"/>
      <c r="QMM62" s="2"/>
      <c r="QMO62" s="2"/>
      <c r="QMQ62" s="2"/>
      <c r="QMS62" s="2"/>
      <c r="QMU62" s="2"/>
      <c r="QMW62" s="2"/>
      <c r="QMY62" s="2"/>
      <c r="QNA62" s="2"/>
      <c r="QNC62" s="2"/>
      <c r="QNE62" s="2"/>
      <c r="QNG62" s="2"/>
      <c r="QNI62" s="2"/>
      <c r="QNK62" s="2"/>
      <c r="QNM62" s="2"/>
      <c r="QNO62" s="2"/>
      <c r="QNQ62" s="2"/>
      <c r="QNS62" s="2"/>
      <c r="QNU62" s="2"/>
      <c r="QNW62" s="2"/>
      <c r="QNY62" s="2"/>
      <c r="QOA62" s="2"/>
      <c r="QOC62" s="2"/>
      <c r="QOE62" s="2"/>
      <c r="QOG62" s="2"/>
      <c r="QOI62" s="2"/>
      <c r="QOK62" s="2"/>
      <c r="QOM62" s="2"/>
      <c r="QOO62" s="2"/>
      <c r="QOQ62" s="2"/>
      <c r="QOS62" s="2"/>
      <c r="QOU62" s="2"/>
      <c r="QOW62" s="2"/>
      <c r="QOY62" s="2"/>
      <c r="QPA62" s="2"/>
      <c r="QPC62" s="2"/>
      <c r="QPE62" s="2"/>
      <c r="QPG62" s="2"/>
      <c r="QPI62" s="2"/>
      <c r="QPK62" s="2"/>
      <c r="QPM62" s="2"/>
      <c r="QPO62" s="2"/>
      <c r="QPQ62" s="2"/>
      <c r="QPS62" s="2"/>
      <c r="QPU62" s="2"/>
      <c r="QPW62" s="2"/>
      <c r="QPY62" s="2"/>
      <c r="QQA62" s="2"/>
      <c r="QQC62" s="2"/>
      <c r="QQE62" s="2"/>
      <c r="QQG62" s="2"/>
      <c r="QQI62" s="2"/>
      <c r="QQK62" s="2"/>
      <c r="QQM62" s="2"/>
      <c r="QQO62" s="2"/>
      <c r="QQQ62" s="2"/>
      <c r="QQS62" s="2"/>
      <c r="QQU62" s="2"/>
      <c r="QQW62" s="2"/>
      <c r="QQY62" s="2"/>
      <c r="QRA62" s="2"/>
      <c r="QRC62" s="2"/>
      <c r="QRE62" s="2"/>
      <c r="QRG62" s="2"/>
      <c r="QRI62" s="2"/>
      <c r="QRK62" s="2"/>
      <c r="QRM62" s="2"/>
      <c r="QRO62" s="2"/>
      <c r="QRQ62" s="2"/>
      <c r="QRS62" s="2"/>
      <c r="QRU62" s="2"/>
      <c r="QRW62" s="2"/>
      <c r="QRY62" s="2"/>
      <c r="QSA62" s="2"/>
      <c r="QSC62" s="2"/>
      <c r="QSE62" s="2"/>
      <c r="QSG62" s="2"/>
      <c r="QSI62" s="2"/>
      <c r="QSK62" s="2"/>
      <c r="QSM62" s="2"/>
      <c r="QSO62" s="2"/>
      <c r="QSQ62" s="2"/>
      <c r="QSS62" s="2"/>
      <c r="QSU62" s="2"/>
      <c r="QSW62" s="2"/>
      <c r="QSY62" s="2"/>
      <c r="QTA62" s="2"/>
      <c r="QTC62" s="2"/>
      <c r="QTE62" s="2"/>
      <c r="QTG62" s="2"/>
      <c r="QTI62" s="2"/>
      <c r="QTK62" s="2"/>
      <c r="QTM62" s="2"/>
      <c r="QTO62" s="2"/>
      <c r="QTQ62" s="2"/>
      <c r="QTS62" s="2"/>
      <c r="QTU62" s="2"/>
      <c r="QTW62" s="2"/>
      <c r="QTY62" s="2"/>
      <c r="QUA62" s="2"/>
      <c r="QUC62" s="2"/>
      <c r="QUE62" s="2"/>
      <c r="QUG62" s="2"/>
      <c r="QUI62" s="2"/>
      <c r="QUK62" s="2"/>
      <c r="QUM62" s="2"/>
      <c r="QUO62" s="2"/>
      <c r="QUQ62" s="2"/>
      <c r="QUS62" s="2"/>
      <c r="QUU62" s="2"/>
      <c r="QUW62" s="2"/>
      <c r="QUY62" s="2"/>
      <c r="QVA62" s="2"/>
      <c r="QVC62" s="2"/>
      <c r="QVE62" s="2"/>
      <c r="QVG62" s="2"/>
      <c r="QVI62" s="2"/>
      <c r="QVK62" s="2"/>
      <c r="QVM62" s="2"/>
      <c r="QVO62" s="2"/>
      <c r="QVQ62" s="2"/>
      <c r="QVS62" s="2"/>
      <c r="QVU62" s="2"/>
      <c r="QVW62" s="2"/>
      <c r="QVY62" s="2"/>
      <c r="QWA62" s="2"/>
      <c r="QWC62" s="2"/>
      <c r="QWE62" s="2"/>
      <c r="QWG62" s="2"/>
      <c r="QWI62" s="2"/>
      <c r="QWK62" s="2"/>
      <c r="QWM62" s="2"/>
      <c r="QWO62" s="2"/>
      <c r="QWQ62" s="2"/>
      <c r="QWS62" s="2"/>
      <c r="QWU62" s="2"/>
      <c r="QWW62" s="2"/>
      <c r="QWY62" s="2"/>
      <c r="QXA62" s="2"/>
      <c r="QXC62" s="2"/>
      <c r="QXE62" s="2"/>
      <c r="QXG62" s="2"/>
      <c r="QXI62" s="2"/>
      <c r="QXK62" s="2"/>
      <c r="QXM62" s="2"/>
      <c r="QXO62" s="2"/>
      <c r="QXQ62" s="2"/>
      <c r="QXS62" s="2"/>
      <c r="QXU62" s="2"/>
      <c r="QXW62" s="2"/>
      <c r="QXY62" s="2"/>
      <c r="QYA62" s="2"/>
      <c r="QYC62" s="2"/>
      <c r="QYE62" s="2"/>
      <c r="QYG62" s="2"/>
      <c r="QYI62" s="2"/>
      <c r="QYK62" s="2"/>
      <c r="QYM62" s="2"/>
      <c r="QYO62" s="2"/>
      <c r="QYQ62" s="2"/>
      <c r="QYS62" s="2"/>
      <c r="QYU62" s="2"/>
      <c r="QYW62" s="2"/>
      <c r="QYY62" s="2"/>
      <c r="QZA62" s="2"/>
      <c r="QZC62" s="2"/>
      <c r="QZE62" s="2"/>
      <c r="QZG62" s="2"/>
      <c r="QZI62" s="2"/>
      <c r="QZK62" s="2"/>
      <c r="QZM62" s="2"/>
      <c r="QZO62" s="2"/>
      <c r="QZQ62" s="2"/>
      <c r="QZS62" s="2"/>
      <c r="QZU62" s="2"/>
      <c r="QZW62" s="2"/>
      <c r="QZY62" s="2"/>
      <c r="RAA62" s="2"/>
      <c r="RAC62" s="2"/>
      <c r="RAE62" s="2"/>
      <c r="RAG62" s="2"/>
      <c r="RAI62" s="2"/>
      <c r="RAK62" s="2"/>
      <c r="RAM62" s="2"/>
      <c r="RAO62" s="2"/>
      <c r="RAQ62" s="2"/>
      <c r="RAS62" s="2"/>
      <c r="RAU62" s="2"/>
      <c r="RAW62" s="2"/>
      <c r="RAY62" s="2"/>
      <c r="RBA62" s="2"/>
      <c r="RBC62" s="2"/>
      <c r="RBE62" s="2"/>
      <c r="RBG62" s="2"/>
      <c r="RBI62" s="2"/>
      <c r="RBK62" s="2"/>
      <c r="RBM62" s="2"/>
      <c r="RBO62" s="2"/>
      <c r="RBQ62" s="2"/>
      <c r="RBS62" s="2"/>
      <c r="RBU62" s="2"/>
      <c r="RBW62" s="2"/>
      <c r="RBY62" s="2"/>
      <c r="RCA62" s="2"/>
      <c r="RCC62" s="2"/>
      <c r="RCE62" s="2"/>
      <c r="RCG62" s="2"/>
      <c r="RCI62" s="2"/>
      <c r="RCK62" s="2"/>
      <c r="RCM62" s="2"/>
      <c r="RCO62" s="2"/>
      <c r="RCQ62" s="2"/>
      <c r="RCS62" s="2"/>
      <c r="RCU62" s="2"/>
      <c r="RCW62" s="2"/>
      <c r="RCY62" s="2"/>
      <c r="RDA62" s="2"/>
      <c r="RDC62" s="2"/>
      <c r="RDE62" s="2"/>
      <c r="RDG62" s="2"/>
      <c r="RDI62" s="2"/>
      <c r="RDK62" s="2"/>
      <c r="RDM62" s="2"/>
      <c r="RDO62" s="2"/>
      <c r="RDQ62" s="2"/>
      <c r="RDS62" s="2"/>
      <c r="RDU62" s="2"/>
      <c r="RDW62" s="2"/>
      <c r="RDY62" s="2"/>
      <c r="REA62" s="2"/>
      <c r="REC62" s="2"/>
      <c r="REE62" s="2"/>
      <c r="REG62" s="2"/>
      <c r="REI62" s="2"/>
      <c r="REK62" s="2"/>
      <c r="REM62" s="2"/>
      <c r="REO62" s="2"/>
      <c r="REQ62" s="2"/>
      <c r="RES62" s="2"/>
      <c r="REU62" s="2"/>
      <c r="REW62" s="2"/>
      <c r="REY62" s="2"/>
      <c r="RFA62" s="2"/>
      <c r="RFC62" s="2"/>
      <c r="RFE62" s="2"/>
      <c r="RFG62" s="2"/>
      <c r="RFI62" s="2"/>
      <c r="RFK62" s="2"/>
      <c r="RFM62" s="2"/>
      <c r="RFO62" s="2"/>
      <c r="RFQ62" s="2"/>
      <c r="RFS62" s="2"/>
      <c r="RFU62" s="2"/>
      <c r="RFW62" s="2"/>
      <c r="RFY62" s="2"/>
      <c r="RGA62" s="2"/>
      <c r="RGC62" s="2"/>
      <c r="RGE62" s="2"/>
      <c r="RGG62" s="2"/>
      <c r="RGI62" s="2"/>
      <c r="RGK62" s="2"/>
      <c r="RGM62" s="2"/>
      <c r="RGO62" s="2"/>
      <c r="RGQ62" s="2"/>
      <c r="RGS62" s="2"/>
      <c r="RGU62" s="2"/>
      <c r="RGW62" s="2"/>
      <c r="RGY62" s="2"/>
      <c r="RHA62" s="2"/>
      <c r="RHC62" s="2"/>
      <c r="RHE62" s="2"/>
      <c r="RHG62" s="2"/>
      <c r="RHI62" s="2"/>
      <c r="RHK62" s="2"/>
      <c r="RHM62" s="2"/>
      <c r="RHO62" s="2"/>
      <c r="RHQ62" s="2"/>
      <c r="RHS62" s="2"/>
      <c r="RHU62" s="2"/>
      <c r="RHW62" s="2"/>
      <c r="RHY62" s="2"/>
      <c r="RIA62" s="2"/>
      <c r="RIC62" s="2"/>
      <c r="RIE62" s="2"/>
      <c r="RIG62" s="2"/>
      <c r="RII62" s="2"/>
      <c r="RIK62" s="2"/>
      <c r="RIM62" s="2"/>
      <c r="RIO62" s="2"/>
      <c r="RIQ62" s="2"/>
      <c r="RIS62" s="2"/>
      <c r="RIU62" s="2"/>
      <c r="RIW62" s="2"/>
      <c r="RIY62" s="2"/>
      <c r="RJA62" s="2"/>
      <c r="RJC62" s="2"/>
      <c r="RJE62" s="2"/>
      <c r="RJG62" s="2"/>
      <c r="RJI62" s="2"/>
      <c r="RJK62" s="2"/>
      <c r="RJM62" s="2"/>
      <c r="RJO62" s="2"/>
      <c r="RJQ62" s="2"/>
      <c r="RJS62" s="2"/>
      <c r="RJU62" s="2"/>
      <c r="RJW62" s="2"/>
      <c r="RJY62" s="2"/>
      <c r="RKA62" s="2"/>
      <c r="RKC62" s="2"/>
      <c r="RKE62" s="2"/>
      <c r="RKG62" s="2"/>
      <c r="RKI62" s="2"/>
      <c r="RKK62" s="2"/>
      <c r="RKM62" s="2"/>
      <c r="RKO62" s="2"/>
      <c r="RKQ62" s="2"/>
      <c r="RKS62" s="2"/>
      <c r="RKU62" s="2"/>
      <c r="RKW62" s="2"/>
      <c r="RKY62" s="2"/>
      <c r="RLA62" s="2"/>
      <c r="RLC62" s="2"/>
      <c r="RLE62" s="2"/>
      <c r="RLG62" s="2"/>
      <c r="RLI62" s="2"/>
      <c r="RLK62" s="2"/>
      <c r="RLM62" s="2"/>
      <c r="RLO62" s="2"/>
      <c r="RLQ62" s="2"/>
      <c r="RLS62" s="2"/>
      <c r="RLU62" s="2"/>
      <c r="RLW62" s="2"/>
      <c r="RLY62" s="2"/>
      <c r="RMA62" s="2"/>
      <c r="RMC62" s="2"/>
      <c r="RME62" s="2"/>
      <c r="RMG62" s="2"/>
      <c r="RMI62" s="2"/>
      <c r="RMK62" s="2"/>
      <c r="RMM62" s="2"/>
      <c r="RMO62" s="2"/>
      <c r="RMQ62" s="2"/>
      <c r="RMS62" s="2"/>
      <c r="RMU62" s="2"/>
      <c r="RMW62" s="2"/>
      <c r="RMY62" s="2"/>
      <c r="RNA62" s="2"/>
      <c r="RNC62" s="2"/>
      <c r="RNE62" s="2"/>
      <c r="RNG62" s="2"/>
      <c r="RNI62" s="2"/>
      <c r="RNK62" s="2"/>
      <c r="RNM62" s="2"/>
      <c r="RNO62" s="2"/>
      <c r="RNQ62" s="2"/>
      <c r="RNS62" s="2"/>
      <c r="RNU62" s="2"/>
      <c r="RNW62" s="2"/>
      <c r="RNY62" s="2"/>
      <c r="ROA62" s="2"/>
      <c r="ROC62" s="2"/>
      <c r="ROE62" s="2"/>
      <c r="ROG62" s="2"/>
      <c r="ROI62" s="2"/>
      <c r="ROK62" s="2"/>
      <c r="ROM62" s="2"/>
      <c r="ROO62" s="2"/>
      <c r="ROQ62" s="2"/>
      <c r="ROS62" s="2"/>
      <c r="ROU62" s="2"/>
      <c r="ROW62" s="2"/>
      <c r="ROY62" s="2"/>
      <c r="RPA62" s="2"/>
      <c r="RPC62" s="2"/>
      <c r="RPE62" s="2"/>
      <c r="RPG62" s="2"/>
      <c r="RPI62" s="2"/>
      <c r="RPK62" s="2"/>
      <c r="RPM62" s="2"/>
      <c r="RPO62" s="2"/>
      <c r="RPQ62" s="2"/>
      <c r="RPS62" s="2"/>
      <c r="RPU62" s="2"/>
      <c r="RPW62" s="2"/>
      <c r="RPY62" s="2"/>
      <c r="RQA62" s="2"/>
      <c r="RQC62" s="2"/>
      <c r="RQE62" s="2"/>
      <c r="RQG62" s="2"/>
      <c r="RQI62" s="2"/>
      <c r="RQK62" s="2"/>
      <c r="RQM62" s="2"/>
      <c r="RQO62" s="2"/>
      <c r="RQQ62" s="2"/>
      <c r="RQS62" s="2"/>
      <c r="RQU62" s="2"/>
      <c r="RQW62" s="2"/>
      <c r="RQY62" s="2"/>
      <c r="RRA62" s="2"/>
      <c r="RRC62" s="2"/>
      <c r="RRE62" s="2"/>
      <c r="RRG62" s="2"/>
      <c r="RRI62" s="2"/>
      <c r="RRK62" s="2"/>
      <c r="RRM62" s="2"/>
      <c r="RRO62" s="2"/>
      <c r="RRQ62" s="2"/>
      <c r="RRS62" s="2"/>
      <c r="RRU62" s="2"/>
      <c r="RRW62" s="2"/>
      <c r="RRY62" s="2"/>
      <c r="RSA62" s="2"/>
      <c r="RSC62" s="2"/>
      <c r="RSE62" s="2"/>
      <c r="RSG62" s="2"/>
      <c r="RSI62" s="2"/>
      <c r="RSK62" s="2"/>
      <c r="RSM62" s="2"/>
      <c r="RSO62" s="2"/>
      <c r="RSQ62" s="2"/>
      <c r="RSS62" s="2"/>
      <c r="RSU62" s="2"/>
      <c r="RSW62" s="2"/>
      <c r="RSY62" s="2"/>
      <c r="RTA62" s="2"/>
      <c r="RTC62" s="2"/>
      <c r="RTE62" s="2"/>
      <c r="RTG62" s="2"/>
      <c r="RTI62" s="2"/>
      <c r="RTK62" s="2"/>
      <c r="RTM62" s="2"/>
      <c r="RTO62" s="2"/>
      <c r="RTQ62" s="2"/>
      <c r="RTS62" s="2"/>
      <c r="RTU62" s="2"/>
      <c r="RTW62" s="2"/>
      <c r="RTY62" s="2"/>
      <c r="RUA62" s="2"/>
      <c r="RUC62" s="2"/>
      <c r="RUE62" s="2"/>
      <c r="RUG62" s="2"/>
      <c r="RUI62" s="2"/>
      <c r="RUK62" s="2"/>
      <c r="RUM62" s="2"/>
      <c r="RUO62" s="2"/>
      <c r="RUQ62" s="2"/>
      <c r="RUS62" s="2"/>
      <c r="RUU62" s="2"/>
      <c r="RUW62" s="2"/>
      <c r="RUY62" s="2"/>
      <c r="RVA62" s="2"/>
      <c r="RVC62" s="2"/>
      <c r="RVE62" s="2"/>
      <c r="RVG62" s="2"/>
      <c r="RVI62" s="2"/>
      <c r="RVK62" s="2"/>
      <c r="RVM62" s="2"/>
      <c r="RVO62" s="2"/>
      <c r="RVQ62" s="2"/>
      <c r="RVS62" s="2"/>
      <c r="RVU62" s="2"/>
      <c r="RVW62" s="2"/>
      <c r="RVY62" s="2"/>
      <c r="RWA62" s="2"/>
      <c r="RWC62" s="2"/>
      <c r="RWE62" s="2"/>
      <c r="RWG62" s="2"/>
      <c r="RWI62" s="2"/>
      <c r="RWK62" s="2"/>
      <c r="RWM62" s="2"/>
      <c r="RWO62" s="2"/>
      <c r="RWQ62" s="2"/>
      <c r="RWS62" s="2"/>
      <c r="RWU62" s="2"/>
      <c r="RWW62" s="2"/>
      <c r="RWY62" s="2"/>
      <c r="RXA62" s="2"/>
      <c r="RXC62" s="2"/>
      <c r="RXE62" s="2"/>
      <c r="RXG62" s="2"/>
      <c r="RXI62" s="2"/>
      <c r="RXK62" s="2"/>
      <c r="RXM62" s="2"/>
      <c r="RXO62" s="2"/>
      <c r="RXQ62" s="2"/>
      <c r="RXS62" s="2"/>
      <c r="RXU62" s="2"/>
      <c r="RXW62" s="2"/>
      <c r="RXY62" s="2"/>
      <c r="RYA62" s="2"/>
      <c r="RYC62" s="2"/>
      <c r="RYE62" s="2"/>
      <c r="RYG62" s="2"/>
      <c r="RYI62" s="2"/>
      <c r="RYK62" s="2"/>
      <c r="RYM62" s="2"/>
      <c r="RYO62" s="2"/>
      <c r="RYQ62" s="2"/>
      <c r="RYS62" s="2"/>
      <c r="RYU62" s="2"/>
      <c r="RYW62" s="2"/>
      <c r="RYY62" s="2"/>
      <c r="RZA62" s="2"/>
      <c r="RZC62" s="2"/>
      <c r="RZE62" s="2"/>
      <c r="RZG62" s="2"/>
      <c r="RZI62" s="2"/>
      <c r="RZK62" s="2"/>
      <c r="RZM62" s="2"/>
      <c r="RZO62" s="2"/>
      <c r="RZQ62" s="2"/>
      <c r="RZS62" s="2"/>
      <c r="RZU62" s="2"/>
      <c r="RZW62" s="2"/>
      <c r="RZY62" s="2"/>
      <c r="SAA62" s="2"/>
      <c r="SAC62" s="2"/>
      <c r="SAE62" s="2"/>
      <c r="SAG62" s="2"/>
      <c r="SAI62" s="2"/>
      <c r="SAK62" s="2"/>
      <c r="SAM62" s="2"/>
      <c r="SAO62" s="2"/>
      <c r="SAQ62" s="2"/>
      <c r="SAS62" s="2"/>
      <c r="SAU62" s="2"/>
      <c r="SAW62" s="2"/>
      <c r="SAY62" s="2"/>
      <c r="SBA62" s="2"/>
      <c r="SBC62" s="2"/>
      <c r="SBE62" s="2"/>
      <c r="SBG62" s="2"/>
      <c r="SBI62" s="2"/>
      <c r="SBK62" s="2"/>
      <c r="SBM62" s="2"/>
      <c r="SBO62" s="2"/>
      <c r="SBQ62" s="2"/>
      <c r="SBS62" s="2"/>
      <c r="SBU62" s="2"/>
      <c r="SBW62" s="2"/>
      <c r="SBY62" s="2"/>
      <c r="SCA62" s="2"/>
      <c r="SCC62" s="2"/>
      <c r="SCE62" s="2"/>
      <c r="SCG62" s="2"/>
      <c r="SCI62" s="2"/>
      <c r="SCK62" s="2"/>
      <c r="SCM62" s="2"/>
      <c r="SCO62" s="2"/>
      <c r="SCQ62" s="2"/>
      <c r="SCS62" s="2"/>
      <c r="SCU62" s="2"/>
      <c r="SCW62" s="2"/>
      <c r="SCY62" s="2"/>
      <c r="SDA62" s="2"/>
      <c r="SDC62" s="2"/>
      <c r="SDE62" s="2"/>
      <c r="SDG62" s="2"/>
      <c r="SDI62" s="2"/>
      <c r="SDK62" s="2"/>
      <c r="SDM62" s="2"/>
      <c r="SDO62" s="2"/>
      <c r="SDQ62" s="2"/>
      <c r="SDS62" s="2"/>
      <c r="SDU62" s="2"/>
      <c r="SDW62" s="2"/>
      <c r="SDY62" s="2"/>
      <c r="SEA62" s="2"/>
      <c r="SEC62" s="2"/>
      <c r="SEE62" s="2"/>
      <c r="SEG62" s="2"/>
      <c r="SEI62" s="2"/>
      <c r="SEK62" s="2"/>
      <c r="SEM62" s="2"/>
      <c r="SEO62" s="2"/>
      <c r="SEQ62" s="2"/>
      <c r="SES62" s="2"/>
      <c r="SEU62" s="2"/>
      <c r="SEW62" s="2"/>
      <c r="SEY62" s="2"/>
      <c r="SFA62" s="2"/>
      <c r="SFC62" s="2"/>
      <c r="SFE62" s="2"/>
      <c r="SFG62" s="2"/>
      <c r="SFI62" s="2"/>
      <c r="SFK62" s="2"/>
      <c r="SFM62" s="2"/>
      <c r="SFO62" s="2"/>
      <c r="SFQ62" s="2"/>
      <c r="SFS62" s="2"/>
      <c r="SFU62" s="2"/>
      <c r="SFW62" s="2"/>
      <c r="SFY62" s="2"/>
      <c r="SGA62" s="2"/>
      <c r="SGC62" s="2"/>
      <c r="SGE62" s="2"/>
      <c r="SGG62" s="2"/>
      <c r="SGI62" s="2"/>
      <c r="SGK62" s="2"/>
      <c r="SGM62" s="2"/>
      <c r="SGO62" s="2"/>
      <c r="SGQ62" s="2"/>
      <c r="SGS62" s="2"/>
      <c r="SGU62" s="2"/>
      <c r="SGW62" s="2"/>
      <c r="SGY62" s="2"/>
      <c r="SHA62" s="2"/>
      <c r="SHC62" s="2"/>
      <c r="SHE62" s="2"/>
      <c r="SHG62" s="2"/>
      <c r="SHI62" s="2"/>
      <c r="SHK62" s="2"/>
      <c r="SHM62" s="2"/>
      <c r="SHO62" s="2"/>
      <c r="SHQ62" s="2"/>
      <c r="SHS62" s="2"/>
      <c r="SHU62" s="2"/>
      <c r="SHW62" s="2"/>
      <c r="SHY62" s="2"/>
      <c r="SIA62" s="2"/>
      <c r="SIC62" s="2"/>
      <c r="SIE62" s="2"/>
      <c r="SIG62" s="2"/>
      <c r="SII62" s="2"/>
      <c r="SIK62" s="2"/>
      <c r="SIM62" s="2"/>
      <c r="SIO62" s="2"/>
      <c r="SIQ62" s="2"/>
      <c r="SIS62" s="2"/>
      <c r="SIU62" s="2"/>
      <c r="SIW62" s="2"/>
      <c r="SIY62" s="2"/>
      <c r="SJA62" s="2"/>
      <c r="SJC62" s="2"/>
      <c r="SJE62" s="2"/>
      <c r="SJG62" s="2"/>
      <c r="SJI62" s="2"/>
      <c r="SJK62" s="2"/>
      <c r="SJM62" s="2"/>
      <c r="SJO62" s="2"/>
      <c r="SJQ62" s="2"/>
      <c r="SJS62" s="2"/>
      <c r="SJU62" s="2"/>
      <c r="SJW62" s="2"/>
      <c r="SJY62" s="2"/>
      <c r="SKA62" s="2"/>
      <c r="SKC62" s="2"/>
      <c r="SKE62" s="2"/>
      <c r="SKG62" s="2"/>
      <c r="SKI62" s="2"/>
      <c r="SKK62" s="2"/>
      <c r="SKM62" s="2"/>
      <c r="SKO62" s="2"/>
      <c r="SKQ62" s="2"/>
      <c r="SKS62" s="2"/>
      <c r="SKU62" s="2"/>
      <c r="SKW62" s="2"/>
      <c r="SKY62" s="2"/>
      <c r="SLA62" s="2"/>
      <c r="SLC62" s="2"/>
      <c r="SLE62" s="2"/>
      <c r="SLG62" s="2"/>
      <c r="SLI62" s="2"/>
      <c r="SLK62" s="2"/>
      <c r="SLM62" s="2"/>
      <c r="SLO62" s="2"/>
      <c r="SLQ62" s="2"/>
      <c r="SLS62" s="2"/>
      <c r="SLU62" s="2"/>
      <c r="SLW62" s="2"/>
      <c r="SLY62" s="2"/>
      <c r="SMA62" s="2"/>
      <c r="SMC62" s="2"/>
      <c r="SME62" s="2"/>
      <c r="SMG62" s="2"/>
      <c r="SMI62" s="2"/>
      <c r="SMK62" s="2"/>
      <c r="SMM62" s="2"/>
      <c r="SMO62" s="2"/>
      <c r="SMQ62" s="2"/>
      <c r="SMS62" s="2"/>
      <c r="SMU62" s="2"/>
      <c r="SMW62" s="2"/>
      <c r="SMY62" s="2"/>
      <c r="SNA62" s="2"/>
      <c r="SNC62" s="2"/>
      <c r="SNE62" s="2"/>
      <c r="SNG62" s="2"/>
      <c r="SNI62" s="2"/>
      <c r="SNK62" s="2"/>
      <c r="SNM62" s="2"/>
      <c r="SNO62" s="2"/>
      <c r="SNQ62" s="2"/>
      <c r="SNS62" s="2"/>
      <c r="SNU62" s="2"/>
      <c r="SNW62" s="2"/>
      <c r="SNY62" s="2"/>
      <c r="SOA62" s="2"/>
      <c r="SOC62" s="2"/>
      <c r="SOE62" s="2"/>
      <c r="SOG62" s="2"/>
      <c r="SOI62" s="2"/>
      <c r="SOK62" s="2"/>
      <c r="SOM62" s="2"/>
      <c r="SOO62" s="2"/>
      <c r="SOQ62" s="2"/>
      <c r="SOS62" s="2"/>
      <c r="SOU62" s="2"/>
      <c r="SOW62" s="2"/>
      <c r="SOY62" s="2"/>
      <c r="SPA62" s="2"/>
      <c r="SPC62" s="2"/>
      <c r="SPE62" s="2"/>
      <c r="SPG62" s="2"/>
      <c r="SPI62" s="2"/>
      <c r="SPK62" s="2"/>
      <c r="SPM62" s="2"/>
      <c r="SPO62" s="2"/>
      <c r="SPQ62" s="2"/>
      <c r="SPS62" s="2"/>
      <c r="SPU62" s="2"/>
      <c r="SPW62" s="2"/>
      <c r="SPY62" s="2"/>
      <c r="SQA62" s="2"/>
      <c r="SQC62" s="2"/>
      <c r="SQE62" s="2"/>
      <c r="SQG62" s="2"/>
      <c r="SQI62" s="2"/>
      <c r="SQK62" s="2"/>
      <c r="SQM62" s="2"/>
      <c r="SQO62" s="2"/>
      <c r="SQQ62" s="2"/>
      <c r="SQS62" s="2"/>
      <c r="SQU62" s="2"/>
      <c r="SQW62" s="2"/>
      <c r="SQY62" s="2"/>
      <c r="SRA62" s="2"/>
      <c r="SRC62" s="2"/>
      <c r="SRE62" s="2"/>
      <c r="SRG62" s="2"/>
      <c r="SRI62" s="2"/>
      <c r="SRK62" s="2"/>
      <c r="SRM62" s="2"/>
      <c r="SRO62" s="2"/>
      <c r="SRQ62" s="2"/>
      <c r="SRS62" s="2"/>
      <c r="SRU62" s="2"/>
      <c r="SRW62" s="2"/>
      <c r="SRY62" s="2"/>
      <c r="SSA62" s="2"/>
      <c r="SSC62" s="2"/>
      <c r="SSE62" s="2"/>
      <c r="SSG62" s="2"/>
      <c r="SSI62" s="2"/>
      <c r="SSK62" s="2"/>
      <c r="SSM62" s="2"/>
      <c r="SSO62" s="2"/>
      <c r="SSQ62" s="2"/>
      <c r="SSS62" s="2"/>
      <c r="SSU62" s="2"/>
      <c r="SSW62" s="2"/>
      <c r="SSY62" s="2"/>
      <c r="STA62" s="2"/>
      <c r="STC62" s="2"/>
      <c r="STE62" s="2"/>
      <c r="STG62" s="2"/>
      <c r="STI62" s="2"/>
      <c r="STK62" s="2"/>
      <c r="STM62" s="2"/>
      <c r="STO62" s="2"/>
      <c r="STQ62" s="2"/>
      <c r="STS62" s="2"/>
      <c r="STU62" s="2"/>
      <c r="STW62" s="2"/>
      <c r="STY62" s="2"/>
      <c r="SUA62" s="2"/>
      <c r="SUC62" s="2"/>
      <c r="SUE62" s="2"/>
      <c r="SUG62" s="2"/>
      <c r="SUI62" s="2"/>
      <c r="SUK62" s="2"/>
      <c r="SUM62" s="2"/>
      <c r="SUO62" s="2"/>
      <c r="SUQ62" s="2"/>
      <c r="SUS62" s="2"/>
      <c r="SUU62" s="2"/>
      <c r="SUW62" s="2"/>
      <c r="SUY62" s="2"/>
      <c r="SVA62" s="2"/>
      <c r="SVC62" s="2"/>
      <c r="SVE62" s="2"/>
      <c r="SVG62" s="2"/>
      <c r="SVI62" s="2"/>
      <c r="SVK62" s="2"/>
      <c r="SVM62" s="2"/>
      <c r="SVO62" s="2"/>
      <c r="SVQ62" s="2"/>
      <c r="SVS62" s="2"/>
      <c r="SVU62" s="2"/>
      <c r="SVW62" s="2"/>
      <c r="SVY62" s="2"/>
      <c r="SWA62" s="2"/>
      <c r="SWC62" s="2"/>
      <c r="SWE62" s="2"/>
      <c r="SWG62" s="2"/>
      <c r="SWI62" s="2"/>
      <c r="SWK62" s="2"/>
      <c r="SWM62" s="2"/>
      <c r="SWO62" s="2"/>
      <c r="SWQ62" s="2"/>
      <c r="SWS62" s="2"/>
      <c r="SWU62" s="2"/>
      <c r="SWW62" s="2"/>
      <c r="SWY62" s="2"/>
      <c r="SXA62" s="2"/>
      <c r="SXC62" s="2"/>
      <c r="SXE62" s="2"/>
      <c r="SXG62" s="2"/>
      <c r="SXI62" s="2"/>
      <c r="SXK62" s="2"/>
      <c r="SXM62" s="2"/>
      <c r="SXO62" s="2"/>
      <c r="SXQ62" s="2"/>
      <c r="SXS62" s="2"/>
      <c r="SXU62" s="2"/>
      <c r="SXW62" s="2"/>
      <c r="SXY62" s="2"/>
      <c r="SYA62" s="2"/>
      <c r="SYC62" s="2"/>
      <c r="SYE62" s="2"/>
      <c r="SYG62" s="2"/>
      <c r="SYI62" s="2"/>
      <c r="SYK62" s="2"/>
      <c r="SYM62" s="2"/>
      <c r="SYO62" s="2"/>
      <c r="SYQ62" s="2"/>
      <c r="SYS62" s="2"/>
      <c r="SYU62" s="2"/>
      <c r="SYW62" s="2"/>
      <c r="SYY62" s="2"/>
      <c r="SZA62" s="2"/>
      <c r="SZC62" s="2"/>
      <c r="SZE62" s="2"/>
      <c r="SZG62" s="2"/>
      <c r="SZI62" s="2"/>
      <c r="SZK62" s="2"/>
      <c r="SZM62" s="2"/>
      <c r="SZO62" s="2"/>
      <c r="SZQ62" s="2"/>
      <c r="SZS62" s="2"/>
      <c r="SZU62" s="2"/>
      <c r="SZW62" s="2"/>
      <c r="SZY62" s="2"/>
      <c r="TAA62" s="2"/>
      <c r="TAC62" s="2"/>
      <c r="TAE62" s="2"/>
      <c r="TAG62" s="2"/>
      <c r="TAI62" s="2"/>
      <c r="TAK62" s="2"/>
      <c r="TAM62" s="2"/>
      <c r="TAO62" s="2"/>
      <c r="TAQ62" s="2"/>
      <c r="TAS62" s="2"/>
      <c r="TAU62" s="2"/>
      <c r="TAW62" s="2"/>
      <c r="TAY62" s="2"/>
      <c r="TBA62" s="2"/>
      <c r="TBC62" s="2"/>
      <c r="TBE62" s="2"/>
      <c r="TBG62" s="2"/>
      <c r="TBI62" s="2"/>
      <c r="TBK62" s="2"/>
      <c r="TBM62" s="2"/>
      <c r="TBO62" s="2"/>
      <c r="TBQ62" s="2"/>
      <c r="TBS62" s="2"/>
      <c r="TBU62" s="2"/>
      <c r="TBW62" s="2"/>
      <c r="TBY62" s="2"/>
      <c r="TCA62" s="2"/>
      <c r="TCC62" s="2"/>
      <c r="TCE62" s="2"/>
      <c r="TCG62" s="2"/>
      <c r="TCI62" s="2"/>
      <c r="TCK62" s="2"/>
      <c r="TCM62" s="2"/>
      <c r="TCO62" s="2"/>
      <c r="TCQ62" s="2"/>
      <c r="TCS62" s="2"/>
      <c r="TCU62" s="2"/>
      <c r="TCW62" s="2"/>
      <c r="TCY62" s="2"/>
      <c r="TDA62" s="2"/>
      <c r="TDC62" s="2"/>
      <c r="TDE62" s="2"/>
      <c r="TDG62" s="2"/>
      <c r="TDI62" s="2"/>
      <c r="TDK62" s="2"/>
      <c r="TDM62" s="2"/>
      <c r="TDO62" s="2"/>
      <c r="TDQ62" s="2"/>
      <c r="TDS62" s="2"/>
      <c r="TDU62" s="2"/>
      <c r="TDW62" s="2"/>
      <c r="TDY62" s="2"/>
      <c r="TEA62" s="2"/>
      <c r="TEC62" s="2"/>
      <c r="TEE62" s="2"/>
      <c r="TEG62" s="2"/>
      <c r="TEI62" s="2"/>
      <c r="TEK62" s="2"/>
      <c r="TEM62" s="2"/>
      <c r="TEO62" s="2"/>
      <c r="TEQ62" s="2"/>
      <c r="TES62" s="2"/>
      <c r="TEU62" s="2"/>
      <c r="TEW62" s="2"/>
      <c r="TEY62" s="2"/>
      <c r="TFA62" s="2"/>
      <c r="TFC62" s="2"/>
      <c r="TFE62" s="2"/>
      <c r="TFG62" s="2"/>
      <c r="TFI62" s="2"/>
      <c r="TFK62" s="2"/>
      <c r="TFM62" s="2"/>
      <c r="TFO62" s="2"/>
      <c r="TFQ62" s="2"/>
      <c r="TFS62" s="2"/>
      <c r="TFU62" s="2"/>
      <c r="TFW62" s="2"/>
      <c r="TFY62" s="2"/>
      <c r="TGA62" s="2"/>
      <c r="TGC62" s="2"/>
      <c r="TGE62" s="2"/>
      <c r="TGG62" s="2"/>
      <c r="TGI62" s="2"/>
      <c r="TGK62" s="2"/>
      <c r="TGM62" s="2"/>
      <c r="TGO62" s="2"/>
      <c r="TGQ62" s="2"/>
      <c r="TGS62" s="2"/>
      <c r="TGU62" s="2"/>
      <c r="TGW62" s="2"/>
      <c r="TGY62" s="2"/>
      <c r="THA62" s="2"/>
      <c r="THC62" s="2"/>
      <c r="THE62" s="2"/>
      <c r="THG62" s="2"/>
      <c r="THI62" s="2"/>
      <c r="THK62" s="2"/>
      <c r="THM62" s="2"/>
      <c r="THO62" s="2"/>
      <c r="THQ62" s="2"/>
      <c r="THS62" s="2"/>
      <c r="THU62" s="2"/>
      <c r="THW62" s="2"/>
      <c r="THY62" s="2"/>
      <c r="TIA62" s="2"/>
      <c r="TIC62" s="2"/>
      <c r="TIE62" s="2"/>
      <c r="TIG62" s="2"/>
      <c r="TII62" s="2"/>
      <c r="TIK62" s="2"/>
      <c r="TIM62" s="2"/>
      <c r="TIO62" s="2"/>
      <c r="TIQ62" s="2"/>
      <c r="TIS62" s="2"/>
      <c r="TIU62" s="2"/>
      <c r="TIW62" s="2"/>
      <c r="TIY62" s="2"/>
      <c r="TJA62" s="2"/>
      <c r="TJC62" s="2"/>
      <c r="TJE62" s="2"/>
      <c r="TJG62" s="2"/>
      <c r="TJI62" s="2"/>
      <c r="TJK62" s="2"/>
      <c r="TJM62" s="2"/>
      <c r="TJO62" s="2"/>
      <c r="TJQ62" s="2"/>
      <c r="TJS62" s="2"/>
      <c r="TJU62" s="2"/>
      <c r="TJW62" s="2"/>
      <c r="TJY62" s="2"/>
      <c r="TKA62" s="2"/>
      <c r="TKC62" s="2"/>
      <c r="TKE62" s="2"/>
      <c r="TKG62" s="2"/>
      <c r="TKI62" s="2"/>
      <c r="TKK62" s="2"/>
      <c r="TKM62" s="2"/>
      <c r="TKO62" s="2"/>
      <c r="TKQ62" s="2"/>
      <c r="TKS62" s="2"/>
      <c r="TKU62" s="2"/>
      <c r="TKW62" s="2"/>
      <c r="TKY62" s="2"/>
      <c r="TLA62" s="2"/>
      <c r="TLC62" s="2"/>
      <c r="TLE62" s="2"/>
      <c r="TLG62" s="2"/>
      <c r="TLI62" s="2"/>
      <c r="TLK62" s="2"/>
      <c r="TLM62" s="2"/>
      <c r="TLO62" s="2"/>
      <c r="TLQ62" s="2"/>
      <c r="TLS62" s="2"/>
      <c r="TLU62" s="2"/>
      <c r="TLW62" s="2"/>
      <c r="TLY62" s="2"/>
      <c r="TMA62" s="2"/>
      <c r="TMC62" s="2"/>
      <c r="TME62" s="2"/>
      <c r="TMG62" s="2"/>
      <c r="TMI62" s="2"/>
      <c r="TMK62" s="2"/>
      <c r="TMM62" s="2"/>
      <c r="TMO62" s="2"/>
      <c r="TMQ62" s="2"/>
      <c r="TMS62" s="2"/>
      <c r="TMU62" s="2"/>
      <c r="TMW62" s="2"/>
      <c r="TMY62" s="2"/>
      <c r="TNA62" s="2"/>
      <c r="TNC62" s="2"/>
      <c r="TNE62" s="2"/>
      <c r="TNG62" s="2"/>
      <c r="TNI62" s="2"/>
      <c r="TNK62" s="2"/>
      <c r="TNM62" s="2"/>
      <c r="TNO62" s="2"/>
      <c r="TNQ62" s="2"/>
      <c r="TNS62" s="2"/>
      <c r="TNU62" s="2"/>
      <c r="TNW62" s="2"/>
      <c r="TNY62" s="2"/>
      <c r="TOA62" s="2"/>
      <c r="TOC62" s="2"/>
      <c r="TOE62" s="2"/>
      <c r="TOG62" s="2"/>
      <c r="TOI62" s="2"/>
      <c r="TOK62" s="2"/>
      <c r="TOM62" s="2"/>
      <c r="TOO62" s="2"/>
      <c r="TOQ62" s="2"/>
      <c r="TOS62" s="2"/>
      <c r="TOU62" s="2"/>
      <c r="TOW62" s="2"/>
      <c r="TOY62" s="2"/>
      <c r="TPA62" s="2"/>
      <c r="TPC62" s="2"/>
      <c r="TPE62" s="2"/>
      <c r="TPG62" s="2"/>
      <c r="TPI62" s="2"/>
      <c r="TPK62" s="2"/>
      <c r="TPM62" s="2"/>
      <c r="TPO62" s="2"/>
      <c r="TPQ62" s="2"/>
      <c r="TPS62" s="2"/>
      <c r="TPU62" s="2"/>
      <c r="TPW62" s="2"/>
      <c r="TPY62" s="2"/>
      <c r="TQA62" s="2"/>
      <c r="TQC62" s="2"/>
      <c r="TQE62" s="2"/>
      <c r="TQG62" s="2"/>
      <c r="TQI62" s="2"/>
      <c r="TQK62" s="2"/>
      <c r="TQM62" s="2"/>
      <c r="TQO62" s="2"/>
      <c r="TQQ62" s="2"/>
      <c r="TQS62" s="2"/>
      <c r="TQU62" s="2"/>
      <c r="TQW62" s="2"/>
      <c r="TQY62" s="2"/>
      <c r="TRA62" s="2"/>
      <c r="TRC62" s="2"/>
      <c r="TRE62" s="2"/>
      <c r="TRG62" s="2"/>
      <c r="TRI62" s="2"/>
      <c r="TRK62" s="2"/>
      <c r="TRM62" s="2"/>
      <c r="TRO62" s="2"/>
      <c r="TRQ62" s="2"/>
      <c r="TRS62" s="2"/>
      <c r="TRU62" s="2"/>
      <c r="TRW62" s="2"/>
      <c r="TRY62" s="2"/>
      <c r="TSA62" s="2"/>
      <c r="TSC62" s="2"/>
      <c r="TSE62" s="2"/>
      <c r="TSG62" s="2"/>
      <c r="TSI62" s="2"/>
      <c r="TSK62" s="2"/>
      <c r="TSM62" s="2"/>
      <c r="TSO62" s="2"/>
      <c r="TSQ62" s="2"/>
      <c r="TSS62" s="2"/>
      <c r="TSU62" s="2"/>
      <c r="TSW62" s="2"/>
      <c r="TSY62" s="2"/>
      <c r="TTA62" s="2"/>
      <c r="TTC62" s="2"/>
      <c r="TTE62" s="2"/>
      <c r="TTG62" s="2"/>
      <c r="TTI62" s="2"/>
      <c r="TTK62" s="2"/>
      <c r="TTM62" s="2"/>
      <c r="TTO62" s="2"/>
      <c r="TTQ62" s="2"/>
      <c r="TTS62" s="2"/>
      <c r="TTU62" s="2"/>
      <c r="TTW62" s="2"/>
      <c r="TTY62" s="2"/>
      <c r="TUA62" s="2"/>
      <c r="TUC62" s="2"/>
      <c r="TUE62" s="2"/>
      <c r="TUG62" s="2"/>
      <c r="TUI62" s="2"/>
      <c r="TUK62" s="2"/>
      <c r="TUM62" s="2"/>
      <c r="TUO62" s="2"/>
      <c r="TUQ62" s="2"/>
      <c r="TUS62" s="2"/>
      <c r="TUU62" s="2"/>
      <c r="TUW62" s="2"/>
      <c r="TUY62" s="2"/>
      <c r="TVA62" s="2"/>
      <c r="TVC62" s="2"/>
      <c r="TVE62" s="2"/>
      <c r="TVG62" s="2"/>
      <c r="TVI62" s="2"/>
      <c r="TVK62" s="2"/>
      <c r="TVM62" s="2"/>
      <c r="TVO62" s="2"/>
      <c r="TVQ62" s="2"/>
      <c r="TVS62" s="2"/>
      <c r="TVU62" s="2"/>
      <c r="TVW62" s="2"/>
      <c r="TVY62" s="2"/>
      <c r="TWA62" s="2"/>
      <c r="TWC62" s="2"/>
      <c r="TWE62" s="2"/>
      <c r="TWG62" s="2"/>
      <c r="TWI62" s="2"/>
      <c r="TWK62" s="2"/>
      <c r="TWM62" s="2"/>
      <c r="TWO62" s="2"/>
      <c r="TWQ62" s="2"/>
      <c r="TWS62" s="2"/>
      <c r="TWU62" s="2"/>
      <c r="TWW62" s="2"/>
      <c r="TWY62" s="2"/>
      <c r="TXA62" s="2"/>
      <c r="TXC62" s="2"/>
      <c r="TXE62" s="2"/>
      <c r="TXG62" s="2"/>
      <c r="TXI62" s="2"/>
      <c r="TXK62" s="2"/>
      <c r="TXM62" s="2"/>
      <c r="TXO62" s="2"/>
      <c r="TXQ62" s="2"/>
      <c r="TXS62" s="2"/>
      <c r="TXU62" s="2"/>
      <c r="TXW62" s="2"/>
      <c r="TXY62" s="2"/>
      <c r="TYA62" s="2"/>
      <c r="TYC62" s="2"/>
      <c r="TYE62" s="2"/>
      <c r="TYG62" s="2"/>
      <c r="TYI62" s="2"/>
      <c r="TYK62" s="2"/>
      <c r="TYM62" s="2"/>
      <c r="TYO62" s="2"/>
      <c r="TYQ62" s="2"/>
      <c r="TYS62" s="2"/>
      <c r="TYU62" s="2"/>
      <c r="TYW62" s="2"/>
      <c r="TYY62" s="2"/>
      <c r="TZA62" s="2"/>
      <c r="TZC62" s="2"/>
      <c r="TZE62" s="2"/>
      <c r="TZG62" s="2"/>
      <c r="TZI62" s="2"/>
      <c r="TZK62" s="2"/>
      <c r="TZM62" s="2"/>
      <c r="TZO62" s="2"/>
      <c r="TZQ62" s="2"/>
      <c r="TZS62" s="2"/>
      <c r="TZU62" s="2"/>
      <c r="TZW62" s="2"/>
      <c r="TZY62" s="2"/>
      <c r="UAA62" s="2"/>
      <c r="UAC62" s="2"/>
      <c r="UAE62" s="2"/>
      <c r="UAG62" s="2"/>
      <c r="UAI62" s="2"/>
      <c r="UAK62" s="2"/>
      <c r="UAM62" s="2"/>
      <c r="UAO62" s="2"/>
      <c r="UAQ62" s="2"/>
      <c r="UAS62" s="2"/>
      <c r="UAU62" s="2"/>
      <c r="UAW62" s="2"/>
      <c r="UAY62" s="2"/>
      <c r="UBA62" s="2"/>
      <c r="UBC62" s="2"/>
      <c r="UBE62" s="2"/>
      <c r="UBG62" s="2"/>
      <c r="UBI62" s="2"/>
      <c r="UBK62" s="2"/>
      <c r="UBM62" s="2"/>
      <c r="UBO62" s="2"/>
      <c r="UBQ62" s="2"/>
      <c r="UBS62" s="2"/>
      <c r="UBU62" s="2"/>
      <c r="UBW62" s="2"/>
      <c r="UBY62" s="2"/>
      <c r="UCA62" s="2"/>
      <c r="UCC62" s="2"/>
      <c r="UCE62" s="2"/>
      <c r="UCG62" s="2"/>
      <c r="UCI62" s="2"/>
      <c r="UCK62" s="2"/>
      <c r="UCM62" s="2"/>
      <c r="UCO62" s="2"/>
      <c r="UCQ62" s="2"/>
      <c r="UCS62" s="2"/>
      <c r="UCU62" s="2"/>
      <c r="UCW62" s="2"/>
      <c r="UCY62" s="2"/>
      <c r="UDA62" s="2"/>
      <c r="UDC62" s="2"/>
      <c r="UDE62" s="2"/>
      <c r="UDG62" s="2"/>
      <c r="UDI62" s="2"/>
      <c r="UDK62" s="2"/>
      <c r="UDM62" s="2"/>
      <c r="UDO62" s="2"/>
      <c r="UDQ62" s="2"/>
      <c r="UDS62" s="2"/>
      <c r="UDU62" s="2"/>
      <c r="UDW62" s="2"/>
      <c r="UDY62" s="2"/>
      <c r="UEA62" s="2"/>
      <c r="UEC62" s="2"/>
      <c r="UEE62" s="2"/>
      <c r="UEG62" s="2"/>
      <c r="UEI62" s="2"/>
      <c r="UEK62" s="2"/>
      <c r="UEM62" s="2"/>
      <c r="UEO62" s="2"/>
      <c r="UEQ62" s="2"/>
      <c r="UES62" s="2"/>
      <c r="UEU62" s="2"/>
      <c r="UEW62" s="2"/>
      <c r="UEY62" s="2"/>
      <c r="UFA62" s="2"/>
      <c r="UFC62" s="2"/>
      <c r="UFE62" s="2"/>
      <c r="UFG62" s="2"/>
      <c r="UFI62" s="2"/>
      <c r="UFK62" s="2"/>
      <c r="UFM62" s="2"/>
      <c r="UFO62" s="2"/>
      <c r="UFQ62" s="2"/>
      <c r="UFS62" s="2"/>
      <c r="UFU62" s="2"/>
      <c r="UFW62" s="2"/>
      <c r="UFY62" s="2"/>
      <c r="UGA62" s="2"/>
      <c r="UGC62" s="2"/>
      <c r="UGE62" s="2"/>
      <c r="UGG62" s="2"/>
      <c r="UGI62" s="2"/>
      <c r="UGK62" s="2"/>
      <c r="UGM62" s="2"/>
      <c r="UGO62" s="2"/>
      <c r="UGQ62" s="2"/>
      <c r="UGS62" s="2"/>
      <c r="UGU62" s="2"/>
      <c r="UGW62" s="2"/>
      <c r="UGY62" s="2"/>
      <c r="UHA62" s="2"/>
      <c r="UHC62" s="2"/>
      <c r="UHE62" s="2"/>
      <c r="UHG62" s="2"/>
      <c r="UHI62" s="2"/>
      <c r="UHK62" s="2"/>
      <c r="UHM62" s="2"/>
      <c r="UHO62" s="2"/>
      <c r="UHQ62" s="2"/>
      <c r="UHS62" s="2"/>
      <c r="UHU62" s="2"/>
      <c r="UHW62" s="2"/>
      <c r="UHY62" s="2"/>
      <c r="UIA62" s="2"/>
      <c r="UIC62" s="2"/>
      <c r="UIE62" s="2"/>
      <c r="UIG62" s="2"/>
      <c r="UII62" s="2"/>
      <c r="UIK62" s="2"/>
      <c r="UIM62" s="2"/>
      <c r="UIO62" s="2"/>
      <c r="UIQ62" s="2"/>
      <c r="UIS62" s="2"/>
      <c r="UIU62" s="2"/>
      <c r="UIW62" s="2"/>
      <c r="UIY62" s="2"/>
      <c r="UJA62" s="2"/>
      <c r="UJC62" s="2"/>
      <c r="UJE62" s="2"/>
      <c r="UJG62" s="2"/>
      <c r="UJI62" s="2"/>
      <c r="UJK62" s="2"/>
      <c r="UJM62" s="2"/>
      <c r="UJO62" s="2"/>
      <c r="UJQ62" s="2"/>
      <c r="UJS62" s="2"/>
      <c r="UJU62" s="2"/>
      <c r="UJW62" s="2"/>
      <c r="UJY62" s="2"/>
      <c r="UKA62" s="2"/>
      <c r="UKC62" s="2"/>
      <c r="UKE62" s="2"/>
      <c r="UKG62" s="2"/>
      <c r="UKI62" s="2"/>
      <c r="UKK62" s="2"/>
      <c r="UKM62" s="2"/>
      <c r="UKO62" s="2"/>
      <c r="UKQ62" s="2"/>
      <c r="UKS62" s="2"/>
      <c r="UKU62" s="2"/>
      <c r="UKW62" s="2"/>
      <c r="UKY62" s="2"/>
      <c r="ULA62" s="2"/>
      <c r="ULC62" s="2"/>
      <c r="ULE62" s="2"/>
      <c r="ULG62" s="2"/>
      <c r="ULI62" s="2"/>
      <c r="ULK62" s="2"/>
      <c r="ULM62" s="2"/>
      <c r="ULO62" s="2"/>
      <c r="ULQ62" s="2"/>
      <c r="ULS62" s="2"/>
      <c r="ULU62" s="2"/>
      <c r="ULW62" s="2"/>
      <c r="ULY62" s="2"/>
      <c r="UMA62" s="2"/>
      <c r="UMC62" s="2"/>
      <c r="UME62" s="2"/>
      <c r="UMG62" s="2"/>
      <c r="UMI62" s="2"/>
      <c r="UMK62" s="2"/>
      <c r="UMM62" s="2"/>
      <c r="UMO62" s="2"/>
      <c r="UMQ62" s="2"/>
      <c r="UMS62" s="2"/>
      <c r="UMU62" s="2"/>
      <c r="UMW62" s="2"/>
      <c r="UMY62" s="2"/>
      <c r="UNA62" s="2"/>
      <c r="UNC62" s="2"/>
      <c r="UNE62" s="2"/>
      <c r="UNG62" s="2"/>
      <c r="UNI62" s="2"/>
      <c r="UNK62" s="2"/>
      <c r="UNM62" s="2"/>
      <c r="UNO62" s="2"/>
      <c r="UNQ62" s="2"/>
      <c r="UNS62" s="2"/>
      <c r="UNU62" s="2"/>
      <c r="UNW62" s="2"/>
      <c r="UNY62" s="2"/>
      <c r="UOA62" s="2"/>
      <c r="UOC62" s="2"/>
      <c r="UOE62" s="2"/>
      <c r="UOG62" s="2"/>
      <c r="UOI62" s="2"/>
      <c r="UOK62" s="2"/>
      <c r="UOM62" s="2"/>
      <c r="UOO62" s="2"/>
      <c r="UOQ62" s="2"/>
      <c r="UOS62" s="2"/>
      <c r="UOU62" s="2"/>
      <c r="UOW62" s="2"/>
      <c r="UOY62" s="2"/>
      <c r="UPA62" s="2"/>
      <c r="UPC62" s="2"/>
      <c r="UPE62" s="2"/>
      <c r="UPG62" s="2"/>
      <c r="UPI62" s="2"/>
      <c r="UPK62" s="2"/>
      <c r="UPM62" s="2"/>
      <c r="UPO62" s="2"/>
      <c r="UPQ62" s="2"/>
      <c r="UPS62" s="2"/>
      <c r="UPU62" s="2"/>
      <c r="UPW62" s="2"/>
      <c r="UPY62" s="2"/>
      <c r="UQA62" s="2"/>
      <c r="UQC62" s="2"/>
      <c r="UQE62" s="2"/>
      <c r="UQG62" s="2"/>
      <c r="UQI62" s="2"/>
      <c r="UQK62" s="2"/>
      <c r="UQM62" s="2"/>
      <c r="UQO62" s="2"/>
      <c r="UQQ62" s="2"/>
      <c r="UQS62" s="2"/>
      <c r="UQU62" s="2"/>
      <c r="UQW62" s="2"/>
      <c r="UQY62" s="2"/>
      <c r="URA62" s="2"/>
      <c r="URC62" s="2"/>
      <c r="URE62" s="2"/>
      <c r="URG62" s="2"/>
      <c r="URI62" s="2"/>
      <c r="URK62" s="2"/>
      <c r="URM62" s="2"/>
      <c r="URO62" s="2"/>
      <c r="URQ62" s="2"/>
      <c r="URS62" s="2"/>
      <c r="URU62" s="2"/>
      <c r="URW62" s="2"/>
      <c r="URY62" s="2"/>
      <c r="USA62" s="2"/>
      <c r="USC62" s="2"/>
      <c r="USE62" s="2"/>
      <c r="USG62" s="2"/>
      <c r="USI62" s="2"/>
      <c r="USK62" s="2"/>
      <c r="USM62" s="2"/>
      <c r="USO62" s="2"/>
      <c r="USQ62" s="2"/>
      <c r="USS62" s="2"/>
      <c r="USU62" s="2"/>
      <c r="USW62" s="2"/>
      <c r="USY62" s="2"/>
      <c r="UTA62" s="2"/>
      <c r="UTC62" s="2"/>
      <c r="UTE62" s="2"/>
      <c r="UTG62" s="2"/>
      <c r="UTI62" s="2"/>
      <c r="UTK62" s="2"/>
      <c r="UTM62" s="2"/>
      <c r="UTO62" s="2"/>
      <c r="UTQ62" s="2"/>
      <c r="UTS62" s="2"/>
      <c r="UTU62" s="2"/>
      <c r="UTW62" s="2"/>
      <c r="UTY62" s="2"/>
      <c r="UUA62" s="2"/>
      <c r="UUC62" s="2"/>
      <c r="UUE62" s="2"/>
      <c r="UUG62" s="2"/>
      <c r="UUI62" s="2"/>
      <c r="UUK62" s="2"/>
      <c r="UUM62" s="2"/>
      <c r="UUO62" s="2"/>
      <c r="UUQ62" s="2"/>
      <c r="UUS62" s="2"/>
      <c r="UUU62" s="2"/>
      <c r="UUW62" s="2"/>
      <c r="UUY62" s="2"/>
      <c r="UVA62" s="2"/>
      <c r="UVC62" s="2"/>
      <c r="UVE62" s="2"/>
      <c r="UVG62" s="2"/>
      <c r="UVI62" s="2"/>
      <c r="UVK62" s="2"/>
      <c r="UVM62" s="2"/>
      <c r="UVO62" s="2"/>
      <c r="UVQ62" s="2"/>
      <c r="UVS62" s="2"/>
      <c r="UVU62" s="2"/>
      <c r="UVW62" s="2"/>
      <c r="UVY62" s="2"/>
      <c r="UWA62" s="2"/>
      <c r="UWC62" s="2"/>
      <c r="UWE62" s="2"/>
      <c r="UWG62" s="2"/>
      <c r="UWI62" s="2"/>
      <c r="UWK62" s="2"/>
      <c r="UWM62" s="2"/>
      <c r="UWO62" s="2"/>
      <c r="UWQ62" s="2"/>
      <c r="UWS62" s="2"/>
      <c r="UWU62" s="2"/>
      <c r="UWW62" s="2"/>
      <c r="UWY62" s="2"/>
      <c r="UXA62" s="2"/>
      <c r="UXC62" s="2"/>
      <c r="UXE62" s="2"/>
      <c r="UXG62" s="2"/>
      <c r="UXI62" s="2"/>
      <c r="UXK62" s="2"/>
      <c r="UXM62" s="2"/>
      <c r="UXO62" s="2"/>
      <c r="UXQ62" s="2"/>
      <c r="UXS62" s="2"/>
      <c r="UXU62" s="2"/>
      <c r="UXW62" s="2"/>
      <c r="UXY62" s="2"/>
      <c r="UYA62" s="2"/>
      <c r="UYC62" s="2"/>
      <c r="UYE62" s="2"/>
      <c r="UYG62" s="2"/>
      <c r="UYI62" s="2"/>
      <c r="UYK62" s="2"/>
      <c r="UYM62" s="2"/>
      <c r="UYO62" s="2"/>
      <c r="UYQ62" s="2"/>
      <c r="UYS62" s="2"/>
      <c r="UYU62" s="2"/>
      <c r="UYW62" s="2"/>
      <c r="UYY62" s="2"/>
      <c r="UZA62" s="2"/>
      <c r="UZC62" s="2"/>
      <c r="UZE62" s="2"/>
      <c r="UZG62" s="2"/>
      <c r="UZI62" s="2"/>
      <c r="UZK62" s="2"/>
      <c r="UZM62" s="2"/>
      <c r="UZO62" s="2"/>
      <c r="UZQ62" s="2"/>
      <c r="UZS62" s="2"/>
      <c r="UZU62" s="2"/>
      <c r="UZW62" s="2"/>
      <c r="UZY62" s="2"/>
      <c r="VAA62" s="2"/>
      <c r="VAC62" s="2"/>
      <c r="VAE62" s="2"/>
      <c r="VAG62" s="2"/>
      <c r="VAI62" s="2"/>
      <c r="VAK62" s="2"/>
      <c r="VAM62" s="2"/>
      <c r="VAO62" s="2"/>
      <c r="VAQ62" s="2"/>
      <c r="VAS62" s="2"/>
      <c r="VAU62" s="2"/>
      <c r="VAW62" s="2"/>
      <c r="VAY62" s="2"/>
      <c r="VBA62" s="2"/>
      <c r="VBC62" s="2"/>
      <c r="VBE62" s="2"/>
      <c r="VBG62" s="2"/>
      <c r="VBI62" s="2"/>
      <c r="VBK62" s="2"/>
      <c r="VBM62" s="2"/>
      <c r="VBO62" s="2"/>
      <c r="VBQ62" s="2"/>
      <c r="VBS62" s="2"/>
      <c r="VBU62" s="2"/>
      <c r="VBW62" s="2"/>
      <c r="VBY62" s="2"/>
      <c r="VCA62" s="2"/>
      <c r="VCC62" s="2"/>
      <c r="VCE62" s="2"/>
      <c r="VCG62" s="2"/>
      <c r="VCI62" s="2"/>
      <c r="VCK62" s="2"/>
      <c r="VCM62" s="2"/>
      <c r="VCO62" s="2"/>
      <c r="VCQ62" s="2"/>
      <c r="VCS62" s="2"/>
      <c r="VCU62" s="2"/>
      <c r="VCW62" s="2"/>
      <c r="VCY62" s="2"/>
      <c r="VDA62" s="2"/>
      <c r="VDC62" s="2"/>
      <c r="VDE62" s="2"/>
      <c r="VDG62" s="2"/>
      <c r="VDI62" s="2"/>
      <c r="VDK62" s="2"/>
      <c r="VDM62" s="2"/>
      <c r="VDO62" s="2"/>
      <c r="VDQ62" s="2"/>
      <c r="VDS62" s="2"/>
      <c r="VDU62" s="2"/>
      <c r="VDW62" s="2"/>
      <c r="VDY62" s="2"/>
      <c r="VEA62" s="2"/>
      <c r="VEC62" s="2"/>
      <c r="VEE62" s="2"/>
      <c r="VEG62" s="2"/>
      <c r="VEI62" s="2"/>
      <c r="VEK62" s="2"/>
      <c r="VEM62" s="2"/>
      <c r="VEO62" s="2"/>
      <c r="VEQ62" s="2"/>
      <c r="VES62" s="2"/>
      <c r="VEU62" s="2"/>
      <c r="VEW62" s="2"/>
      <c r="VEY62" s="2"/>
      <c r="VFA62" s="2"/>
      <c r="VFC62" s="2"/>
      <c r="VFE62" s="2"/>
      <c r="VFG62" s="2"/>
      <c r="VFI62" s="2"/>
      <c r="VFK62" s="2"/>
      <c r="VFM62" s="2"/>
      <c r="VFO62" s="2"/>
      <c r="VFQ62" s="2"/>
      <c r="VFS62" s="2"/>
      <c r="VFU62" s="2"/>
      <c r="VFW62" s="2"/>
      <c r="VFY62" s="2"/>
      <c r="VGA62" s="2"/>
      <c r="VGC62" s="2"/>
      <c r="VGE62" s="2"/>
      <c r="VGG62" s="2"/>
      <c r="VGI62" s="2"/>
      <c r="VGK62" s="2"/>
      <c r="VGM62" s="2"/>
      <c r="VGO62" s="2"/>
      <c r="VGQ62" s="2"/>
      <c r="VGS62" s="2"/>
      <c r="VGU62" s="2"/>
      <c r="VGW62" s="2"/>
      <c r="VGY62" s="2"/>
      <c r="VHA62" s="2"/>
      <c r="VHC62" s="2"/>
      <c r="VHE62" s="2"/>
      <c r="VHG62" s="2"/>
      <c r="VHI62" s="2"/>
      <c r="VHK62" s="2"/>
      <c r="VHM62" s="2"/>
      <c r="VHO62" s="2"/>
      <c r="VHQ62" s="2"/>
      <c r="VHS62" s="2"/>
      <c r="VHU62" s="2"/>
      <c r="VHW62" s="2"/>
      <c r="VHY62" s="2"/>
      <c r="VIA62" s="2"/>
      <c r="VIC62" s="2"/>
      <c r="VIE62" s="2"/>
      <c r="VIG62" s="2"/>
      <c r="VII62" s="2"/>
      <c r="VIK62" s="2"/>
      <c r="VIM62" s="2"/>
      <c r="VIO62" s="2"/>
      <c r="VIQ62" s="2"/>
      <c r="VIS62" s="2"/>
      <c r="VIU62" s="2"/>
      <c r="VIW62" s="2"/>
      <c r="VIY62" s="2"/>
      <c r="VJA62" s="2"/>
      <c r="VJC62" s="2"/>
      <c r="VJE62" s="2"/>
      <c r="VJG62" s="2"/>
      <c r="VJI62" s="2"/>
      <c r="VJK62" s="2"/>
      <c r="VJM62" s="2"/>
      <c r="VJO62" s="2"/>
      <c r="VJQ62" s="2"/>
      <c r="VJS62" s="2"/>
      <c r="VJU62" s="2"/>
      <c r="VJW62" s="2"/>
      <c r="VJY62" s="2"/>
      <c r="VKA62" s="2"/>
      <c r="VKC62" s="2"/>
      <c r="VKE62" s="2"/>
      <c r="VKG62" s="2"/>
      <c r="VKI62" s="2"/>
      <c r="VKK62" s="2"/>
      <c r="VKM62" s="2"/>
      <c r="VKO62" s="2"/>
      <c r="VKQ62" s="2"/>
      <c r="VKS62" s="2"/>
      <c r="VKU62" s="2"/>
      <c r="VKW62" s="2"/>
      <c r="VKY62" s="2"/>
      <c r="VLA62" s="2"/>
      <c r="VLC62" s="2"/>
      <c r="VLE62" s="2"/>
      <c r="VLG62" s="2"/>
      <c r="VLI62" s="2"/>
      <c r="VLK62" s="2"/>
      <c r="VLM62" s="2"/>
      <c r="VLO62" s="2"/>
      <c r="VLQ62" s="2"/>
      <c r="VLS62" s="2"/>
      <c r="VLU62" s="2"/>
      <c r="VLW62" s="2"/>
      <c r="VLY62" s="2"/>
      <c r="VMA62" s="2"/>
      <c r="VMC62" s="2"/>
      <c r="VME62" s="2"/>
      <c r="VMG62" s="2"/>
      <c r="VMI62" s="2"/>
      <c r="VMK62" s="2"/>
      <c r="VMM62" s="2"/>
      <c r="VMO62" s="2"/>
      <c r="VMQ62" s="2"/>
      <c r="VMS62" s="2"/>
      <c r="VMU62" s="2"/>
      <c r="VMW62" s="2"/>
      <c r="VMY62" s="2"/>
      <c r="VNA62" s="2"/>
      <c r="VNC62" s="2"/>
      <c r="VNE62" s="2"/>
      <c r="VNG62" s="2"/>
      <c r="VNI62" s="2"/>
      <c r="VNK62" s="2"/>
      <c r="VNM62" s="2"/>
      <c r="VNO62" s="2"/>
      <c r="VNQ62" s="2"/>
      <c r="VNS62" s="2"/>
      <c r="VNU62" s="2"/>
      <c r="VNW62" s="2"/>
      <c r="VNY62" s="2"/>
      <c r="VOA62" s="2"/>
      <c r="VOC62" s="2"/>
      <c r="VOE62" s="2"/>
      <c r="VOG62" s="2"/>
      <c r="VOI62" s="2"/>
      <c r="VOK62" s="2"/>
      <c r="VOM62" s="2"/>
      <c r="VOO62" s="2"/>
      <c r="VOQ62" s="2"/>
      <c r="VOS62" s="2"/>
      <c r="VOU62" s="2"/>
      <c r="VOW62" s="2"/>
      <c r="VOY62" s="2"/>
      <c r="VPA62" s="2"/>
      <c r="VPC62" s="2"/>
      <c r="VPE62" s="2"/>
      <c r="VPG62" s="2"/>
      <c r="VPI62" s="2"/>
      <c r="VPK62" s="2"/>
      <c r="VPM62" s="2"/>
      <c r="VPO62" s="2"/>
      <c r="VPQ62" s="2"/>
      <c r="VPS62" s="2"/>
      <c r="VPU62" s="2"/>
      <c r="VPW62" s="2"/>
      <c r="VPY62" s="2"/>
      <c r="VQA62" s="2"/>
      <c r="VQC62" s="2"/>
      <c r="VQE62" s="2"/>
      <c r="VQG62" s="2"/>
      <c r="VQI62" s="2"/>
      <c r="VQK62" s="2"/>
      <c r="VQM62" s="2"/>
      <c r="VQO62" s="2"/>
      <c r="VQQ62" s="2"/>
      <c r="VQS62" s="2"/>
      <c r="VQU62" s="2"/>
      <c r="VQW62" s="2"/>
      <c r="VQY62" s="2"/>
      <c r="VRA62" s="2"/>
      <c r="VRC62" s="2"/>
      <c r="VRE62" s="2"/>
      <c r="VRG62" s="2"/>
      <c r="VRI62" s="2"/>
      <c r="VRK62" s="2"/>
      <c r="VRM62" s="2"/>
      <c r="VRO62" s="2"/>
      <c r="VRQ62" s="2"/>
      <c r="VRS62" s="2"/>
      <c r="VRU62" s="2"/>
      <c r="VRW62" s="2"/>
      <c r="VRY62" s="2"/>
      <c r="VSA62" s="2"/>
      <c r="VSC62" s="2"/>
      <c r="VSE62" s="2"/>
      <c r="VSG62" s="2"/>
      <c r="VSI62" s="2"/>
      <c r="VSK62" s="2"/>
      <c r="VSM62" s="2"/>
      <c r="VSO62" s="2"/>
      <c r="VSQ62" s="2"/>
      <c r="VSS62" s="2"/>
      <c r="VSU62" s="2"/>
      <c r="VSW62" s="2"/>
      <c r="VSY62" s="2"/>
      <c r="VTA62" s="2"/>
      <c r="VTC62" s="2"/>
      <c r="VTE62" s="2"/>
      <c r="VTG62" s="2"/>
      <c r="VTI62" s="2"/>
      <c r="VTK62" s="2"/>
      <c r="VTM62" s="2"/>
      <c r="VTO62" s="2"/>
      <c r="VTQ62" s="2"/>
      <c r="VTS62" s="2"/>
      <c r="VTU62" s="2"/>
      <c r="VTW62" s="2"/>
      <c r="VTY62" s="2"/>
      <c r="VUA62" s="2"/>
      <c r="VUC62" s="2"/>
      <c r="VUE62" s="2"/>
      <c r="VUG62" s="2"/>
      <c r="VUI62" s="2"/>
      <c r="VUK62" s="2"/>
      <c r="VUM62" s="2"/>
      <c r="VUO62" s="2"/>
      <c r="VUQ62" s="2"/>
      <c r="VUS62" s="2"/>
      <c r="VUU62" s="2"/>
      <c r="VUW62" s="2"/>
      <c r="VUY62" s="2"/>
      <c r="VVA62" s="2"/>
      <c r="VVC62" s="2"/>
      <c r="VVE62" s="2"/>
      <c r="VVG62" s="2"/>
      <c r="VVI62" s="2"/>
      <c r="VVK62" s="2"/>
      <c r="VVM62" s="2"/>
      <c r="VVO62" s="2"/>
      <c r="VVQ62" s="2"/>
      <c r="VVS62" s="2"/>
      <c r="VVU62" s="2"/>
      <c r="VVW62" s="2"/>
      <c r="VVY62" s="2"/>
      <c r="VWA62" s="2"/>
      <c r="VWC62" s="2"/>
      <c r="VWE62" s="2"/>
      <c r="VWG62" s="2"/>
      <c r="VWI62" s="2"/>
      <c r="VWK62" s="2"/>
      <c r="VWM62" s="2"/>
      <c r="VWO62" s="2"/>
      <c r="VWQ62" s="2"/>
      <c r="VWS62" s="2"/>
      <c r="VWU62" s="2"/>
      <c r="VWW62" s="2"/>
      <c r="VWY62" s="2"/>
      <c r="VXA62" s="2"/>
      <c r="VXC62" s="2"/>
      <c r="VXE62" s="2"/>
      <c r="VXG62" s="2"/>
      <c r="VXI62" s="2"/>
      <c r="VXK62" s="2"/>
      <c r="VXM62" s="2"/>
      <c r="VXO62" s="2"/>
      <c r="VXQ62" s="2"/>
      <c r="VXS62" s="2"/>
      <c r="VXU62" s="2"/>
      <c r="VXW62" s="2"/>
      <c r="VXY62" s="2"/>
      <c r="VYA62" s="2"/>
      <c r="VYC62" s="2"/>
      <c r="VYE62" s="2"/>
      <c r="VYG62" s="2"/>
      <c r="VYI62" s="2"/>
      <c r="VYK62" s="2"/>
      <c r="VYM62" s="2"/>
      <c r="VYO62" s="2"/>
      <c r="VYQ62" s="2"/>
      <c r="VYS62" s="2"/>
      <c r="VYU62" s="2"/>
      <c r="VYW62" s="2"/>
      <c r="VYY62" s="2"/>
      <c r="VZA62" s="2"/>
      <c r="VZC62" s="2"/>
      <c r="VZE62" s="2"/>
      <c r="VZG62" s="2"/>
      <c r="VZI62" s="2"/>
      <c r="VZK62" s="2"/>
      <c r="VZM62" s="2"/>
      <c r="VZO62" s="2"/>
      <c r="VZQ62" s="2"/>
      <c r="VZS62" s="2"/>
      <c r="VZU62" s="2"/>
      <c r="VZW62" s="2"/>
      <c r="VZY62" s="2"/>
      <c r="WAA62" s="2"/>
      <c r="WAC62" s="2"/>
      <c r="WAE62" s="2"/>
      <c r="WAG62" s="2"/>
      <c r="WAI62" s="2"/>
      <c r="WAK62" s="2"/>
      <c r="WAM62" s="2"/>
      <c r="WAO62" s="2"/>
      <c r="WAQ62" s="2"/>
      <c r="WAS62" s="2"/>
      <c r="WAU62" s="2"/>
      <c r="WAW62" s="2"/>
      <c r="WAY62" s="2"/>
      <c r="WBA62" s="2"/>
      <c r="WBC62" s="2"/>
      <c r="WBE62" s="2"/>
      <c r="WBG62" s="2"/>
      <c r="WBI62" s="2"/>
      <c r="WBK62" s="2"/>
      <c r="WBM62" s="2"/>
      <c r="WBO62" s="2"/>
      <c r="WBQ62" s="2"/>
      <c r="WBS62" s="2"/>
      <c r="WBU62" s="2"/>
      <c r="WBW62" s="2"/>
      <c r="WBY62" s="2"/>
      <c r="WCA62" s="2"/>
      <c r="WCC62" s="2"/>
      <c r="WCE62" s="2"/>
      <c r="WCG62" s="2"/>
      <c r="WCI62" s="2"/>
      <c r="WCK62" s="2"/>
      <c r="WCM62" s="2"/>
      <c r="WCO62" s="2"/>
      <c r="WCQ62" s="2"/>
      <c r="WCS62" s="2"/>
      <c r="WCU62" s="2"/>
      <c r="WCW62" s="2"/>
      <c r="WCY62" s="2"/>
      <c r="WDA62" s="2"/>
      <c r="WDC62" s="2"/>
      <c r="WDE62" s="2"/>
      <c r="WDG62" s="2"/>
      <c r="WDI62" s="2"/>
      <c r="WDK62" s="2"/>
      <c r="WDM62" s="2"/>
      <c r="WDO62" s="2"/>
      <c r="WDQ62" s="2"/>
      <c r="WDS62" s="2"/>
      <c r="WDU62" s="2"/>
      <c r="WDW62" s="2"/>
      <c r="WDY62" s="2"/>
      <c r="WEA62" s="2"/>
      <c r="WEC62" s="2"/>
      <c r="WEE62" s="2"/>
      <c r="WEG62" s="2"/>
      <c r="WEI62" s="2"/>
      <c r="WEK62" s="2"/>
      <c r="WEM62" s="2"/>
      <c r="WEO62" s="2"/>
      <c r="WEQ62" s="2"/>
      <c r="WES62" s="2"/>
      <c r="WEU62" s="2"/>
      <c r="WEW62" s="2"/>
      <c r="WEY62" s="2"/>
      <c r="WFA62" s="2"/>
      <c r="WFC62" s="2"/>
      <c r="WFE62" s="2"/>
      <c r="WFG62" s="2"/>
      <c r="WFI62" s="2"/>
      <c r="WFK62" s="2"/>
      <c r="WFM62" s="2"/>
      <c r="WFO62" s="2"/>
      <c r="WFQ62" s="2"/>
      <c r="WFS62" s="2"/>
      <c r="WFU62" s="2"/>
      <c r="WFW62" s="2"/>
      <c r="WFY62" s="2"/>
      <c r="WGA62" s="2"/>
      <c r="WGC62" s="2"/>
      <c r="WGE62" s="2"/>
      <c r="WGG62" s="2"/>
      <c r="WGI62" s="2"/>
      <c r="WGK62" s="2"/>
      <c r="WGM62" s="2"/>
      <c r="WGO62" s="2"/>
      <c r="WGQ62" s="2"/>
      <c r="WGS62" s="2"/>
      <c r="WGU62" s="2"/>
      <c r="WGW62" s="2"/>
      <c r="WGY62" s="2"/>
      <c r="WHA62" s="2"/>
      <c r="WHC62" s="2"/>
      <c r="WHE62" s="2"/>
      <c r="WHG62" s="2"/>
      <c r="WHI62" s="2"/>
      <c r="WHK62" s="2"/>
      <c r="WHM62" s="2"/>
      <c r="WHO62" s="2"/>
      <c r="WHQ62" s="2"/>
      <c r="WHS62" s="2"/>
      <c r="WHU62" s="2"/>
      <c r="WHW62" s="2"/>
      <c r="WHY62" s="2"/>
      <c r="WIA62" s="2"/>
      <c r="WIC62" s="2"/>
      <c r="WIE62" s="2"/>
      <c r="WIG62" s="2"/>
      <c r="WII62" s="2"/>
      <c r="WIK62" s="2"/>
      <c r="WIM62" s="2"/>
      <c r="WIO62" s="2"/>
      <c r="WIQ62" s="2"/>
      <c r="WIS62" s="2"/>
      <c r="WIU62" s="2"/>
      <c r="WIW62" s="2"/>
      <c r="WIY62" s="2"/>
      <c r="WJA62" s="2"/>
      <c r="WJC62" s="2"/>
      <c r="WJE62" s="2"/>
      <c r="WJG62" s="2"/>
      <c r="WJI62" s="2"/>
      <c r="WJK62" s="2"/>
      <c r="WJM62" s="2"/>
      <c r="WJO62" s="2"/>
      <c r="WJQ62" s="2"/>
      <c r="WJS62" s="2"/>
      <c r="WJU62" s="2"/>
      <c r="WJW62" s="2"/>
      <c r="WJY62" s="2"/>
      <c r="WKA62" s="2"/>
      <c r="WKC62" s="2"/>
      <c r="WKE62" s="2"/>
      <c r="WKG62" s="2"/>
      <c r="WKI62" s="2"/>
      <c r="WKK62" s="2"/>
      <c r="WKM62" s="2"/>
      <c r="WKO62" s="2"/>
      <c r="WKQ62" s="2"/>
      <c r="WKS62" s="2"/>
      <c r="WKU62" s="2"/>
      <c r="WKW62" s="2"/>
      <c r="WKY62" s="2"/>
      <c r="WLA62" s="2"/>
      <c r="WLC62" s="2"/>
      <c r="WLE62" s="2"/>
      <c r="WLG62" s="2"/>
      <c r="WLI62" s="2"/>
      <c r="WLK62" s="2"/>
      <c r="WLM62" s="2"/>
      <c r="WLO62" s="2"/>
      <c r="WLQ62" s="2"/>
      <c r="WLS62" s="2"/>
      <c r="WLU62" s="2"/>
      <c r="WLW62" s="2"/>
      <c r="WLY62" s="2"/>
      <c r="WMA62" s="2"/>
      <c r="WMC62" s="2"/>
      <c r="WME62" s="2"/>
      <c r="WMG62" s="2"/>
      <c r="WMI62" s="2"/>
      <c r="WMK62" s="2"/>
      <c r="WMM62" s="2"/>
      <c r="WMO62" s="2"/>
      <c r="WMQ62" s="2"/>
      <c r="WMS62" s="2"/>
      <c r="WMU62" s="2"/>
      <c r="WMW62" s="2"/>
      <c r="WMY62" s="2"/>
      <c r="WNA62" s="2"/>
      <c r="WNC62" s="2"/>
      <c r="WNE62" s="2"/>
      <c r="WNG62" s="2"/>
      <c r="WNI62" s="2"/>
      <c r="WNK62" s="2"/>
      <c r="WNM62" s="2"/>
      <c r="WNO62" s="2"/>
      <c r="WNQ62" s="2"/>
      <c r="WNS62" s="2"/>
      <c r="WNU62" s="2"/>
      <c r="WNW62" s="2"/>
      <c r="WNY62" s="2"/>
      <c r="WOA62" s="2"/>
      <c r="WOC62" s="2"/>
      <c r="WOE62" s="2"/>
      <c r="WOG62" s="2"/>
      <c r="WOI62" s="2"/>
      <c r="WOK62" s="2"/>
      <c r="WOM62" s="2"/>
      <c r="WOO62" s="2"/>
      <c r="WOQ62" s="2"/>
      <c r="WOS62" s="2"/>
      <c r="WOU62" s="2"/>
      <c r="WOW62" s="2"/>
      <c r="WOY62" s="2"/>
      <c r="WPA62" s="2"/>
      <c r="WPC62" s="2"/>
      <c r="WPE62" s="2"/>
      <c r="WPG62" s="2"/>
      <c r="WPI62" s="2"/>
      <c r="WPK62" s="2"/>
      <c r="WPM62" s="2"/>
      <c r="WPO62" s="2"/>
      <c r="WPQ62" s="2"/>
      <c r="WPS62" s="2"/>
      <c r="WPU62" s="2"/>
      <c r="WPW62" s="2"/>
      <c r="WPY62" s="2"/>
      <c r="WQA62" s="2"/>
      <c r="WQC62" s="2"/>
      <c r="WQE62" s="2"/>
      <c r="WQG62" s="2"/>
      <c r="WQI62" s="2"/>
      <c r="WQK62" s="2"/>
      <c r="WQM62" s="2"/>
      <c r="WQO62" s="2"/>
      <c r="WQQ62" s="2"/>
      <c r="WQS62" s="2"/>
      <c r="WQU62" s="2"/>
      <c r="WQW62" s="2"/>
      <c r="WQY62" s="2"/>
      <c r="WRA62" s="2"/>
      <c r="WRC62" s="2"/>
      <c r="WRE62" s="2"/>
      <c r="WRG62" s="2"/>
      <c r="WRI62" s="2"/>
      <c r="WRK62" s="2"/>
      <c r="WRM62" s="2"/>
      <c r="WRO62" s="2"/>
      <c r="WRQ62" s="2"/>
      <c r="WRS62" s="2"/>
      <c r="WRU62" s="2"/>
      <c r="WRW62" s="2"/>
      <c r="WRY62" s="2"/>
      <c r="WSA62" s="2"/>
      <c r="WSC62" s="2"/>
      <c r="WSE62" s="2"/>
      <c r="WSG62" s="2"/>
      <c r="WSI62" s="2"/>
      <c r="WSK62" s="2"/>
      <c r="WSM62" s="2"/>
      <c r="WSO62" s="2"/>
      <c r="WSQ62" s="2"/>
      <c r="WSS62" s="2"/>
      <c r="WSU62" s="2"/>
      <c r="WSW62" s="2"/>
      <c r="WSY62" s="2"/>
      <c r="WTA62" s="2"/>
      <c r="WTC62" s="2"/>
      <c r="WTE62" s="2"/>
      <c r="WTG62" s="2"/>
      <c r="WTI62" s="2"/>
      <c r="WTK62" s="2"/>
      <c r="WTM62" s="2"/>
      <c r="WTO62" s="2"/>
      <c r="WTQ62" s="2"/>
      <c r="WTS62" s="2"/>
      <c r="WTU62" s="2"/>
      <c r="WTW62" s="2"/>
      <c r="WTY62" s="2"/>
      <c r="WUA62" s="2"/>
      <c r="WUC62" s="2"/>
      <c r="WUE62" s="2"/>
      <c r="WUG62" s="2"/>
      <c r="WUI62" s="2"/>
      <c r="WUK62" s="2"/>
      <c r="WUM62" s="2"/>
      <c r="WUO62" s="2"/>
      <c r="WUQ62" s="2"/>
      <c r="WUS62" s="2"/>
      <c r="WUU62" s="2"/>
      <c r="WUW62" s="2"/>
      <c r="WUY62" s="2"/>
      <c r="WVA62" s="2"/>
      <c r="WVC62" s="2"/>
      <c r="WVE62" s="2"/>
      <c r="WVG62" s="2"/>
      <c r="WVI62" s="2"/>
      <c r="WVK62" s="2"/>
      <c r="WVM62" s="2"/>
      <c r="WVO62" s="2"/>
      <c r="WVQ62" s="2"/>
      <c r="WVS62" s="2"/>
      <c r="WVU62" s="2"/>
      <c r="WVW62" s="2"/>
      <c r="WVY62" s="2"/>
      <c r="WWA62" s="2"/>
      <c r="WWC62" s="2"/>
      <c r="WWE62" s="2"/>
      <c r="WWG62" s="2"/>
      <c r="WWI62" s="2"/>
      <c r="WWK62" s="2"/>
      <c r="WWM62" s="2"/>
      <c r="WWO62" s="2"/>
      <c r="WWQ62" s="2"/>
      <c r="WWS62" s="2"/>
      <c r="WWU62" s="2"/>
      <c r="WWW62" s="2"/>
      <c r="WWY62" s="2"/>
      <c r="WXA62" s="2"/>
      <c r="WXC62" s="2"/>
      <c r="WXE62" s="2"/>
      <c r="WXG62" s="2"/>
      <c r="WXI62" s="2"/>
      <c r="WXK62" s="2"/>
      <c r="WXM62" s="2"/>
      <c r="WXO62" s="2"/>
      <c r="WXQ62" s="2"/>
      <c r="WXS62" s="2"/>
      <c r="WXU62" s="2"/>
      <c r="WXW62" s="2"/>
      <c r="WXY62" s="2"/>
      <c r="WYA62" s="2"/>
      <c r="WYC62" s="2"/>
      <c r="WYE62" s="2"/>
      <c r="WYG62" s="2"/>
      <c r="WYI62" s="2"/>
      <c r="WYK62" s="2"/>
      <c r="WYM62" s="2"/>
      <c r="WYO62" s="2"/>
      <c r="WYQ62" s="2"/>
      <c r="WYS62" s="2"/>
      <c r="WYU62" s="2"/>
      <c r="WYW62" s="2"/>
      <c r="WYY62" s="2"/>
      <c r="WZA62" s="2"/>
      <c r="WZC62" s="2"/>
      <c r="WZE62" s="2"/>
      <c r="WZG62" s="2"/>
      <c r="WZI62" s="2"/>
      <c r="WZK62" s="2"/>
      <c r="WZM62" s="2"/>
      <c r="WZO62" s="2"/>
      <c r="WZQ62" s="2"/>
      <c r="WZS62" s="2"/>
      <c r="WZU62" s="2"/>
      <c r="WZW62" s="2"/>
      <c r="WZY62" s="2"/>
      <c r="XAA62" s="2"/>
      <c r="XAC62" s="2"/>
      <c r="XAE62" s="2"/>
      <c r="XAG62" s="2"/>
      <c r="XAI62" s="2"/>
      <c r="XAK62" s="2"/>
      <c r="XAM62" s="2"/>
      <c r="XAO62" s="2"/>
      <c r="XAQ62" s="2"/>
      <c r="XAS62" s="2"/>
      <c r="XAU62" s="2"/>
      <c r="XAW62" s="2"/>
      <c r="XAY62" s="2"/>
      <c r="XBA62" s="2"/>
      <c r="XBC62" s="2"/>
      <c r="XBE62" s="2"/>
      <c r="XBG62" s="2"/>
      <c r="XBI62" s="2"/>
      <c r="XBK62" s="2"/>
      <c r="XBM62" s="2"/>
      <c r="XBO62" s="2"/>
      <c r="XBQ62" s="2"/>
      <c r="XBS62" s="2"/>
      <c r="XBU62" s="2"/>
      <c r="XBW62" s="2"/>
      <c r="XBY62" s="2"/>
      <c r="XCA62" s="2"/>
      <c r="XCC62" s="2"/>
      <c r="XCE62" s="2"/>
      <c r="XCG62" s="2"/>
      <c r="XCI62" s="2"/>
      <c r="XCK62" s="2"/>
      <c r="XCM62" s="2"/>
      <c r="XCO62" s="2"/>
      <c r="XCQ62" s="2"/>
      <c r="XCS62" s="2"/>
      <c r="XCU62" s="2"/>
      <c r="XCW62" s="2"/>
      <c r="XCY62" s="2"/>
      <c r="XDA62" s="2"/>
      <c r="XDC62" s="2"/>
      <c r="XDE62" s="2"/>
      <c r="XDG62" s="2"/>
      <c r="XDI62" s="2"/>
      <c r="XDK62" s="2"/>
      <c r="XDM62" s="2"/>
      <c r="XDO62" s="2"/>
      <c r="XDQ62" s="2"/>
      <c r="XDS62" s="2"/>
      <c r="XDU62" s="2"/>
      <c r="XDW62" s="2"/>
      <c r="XDY62" s="2"/>
      <c r="XEA62" s="2"/>
      <c r="XEC62" s="2"/>
      <c r="XEE62" s="2"/>
      <c r="XEG62" s="2"/>
      <c r="XEI62" s="2"/>
      <c r="XEK62" s="2"/>
      <c r="XEM62" s="2"/>
      <c r="XEO62" s="2"/>
      <c r="XEQ62" s="2"/>
      <c r="XES62" s="2"/>
      <c r="XEU62" s="2"/>
      <c r="XEW62" s="2"/>
      <c r="XEY62" s="2"/>
      <c r="XFA62" s="2"/>
      <c r="XFC62" s="2"/>
    </row>
    <row r="63" spans="1:1023 1025:2047 2049:3071 3073:4095 4097:5119 5121:6143 6145:7167 7169:8191 8193:9215 9217:10239 10241:11263 11265:12287 12289:13311 13313:14335 14337:15359 15361:16383" x14ac:dyDescent="0.25">
      <c r="J63" s="366"/>
    </row>
    <row r="64" spans="1:1023 1025:2047 2049:3071 3073:4095 4097:5119 5121:6143 6145:7167 7169:8191 8193:9215 9217:10239 10241:11263 11265:12287 12289:13311 13313:14335 14337:15359 15361:16383" x14ac:dyDescent="0.25">
      <c r="D64" s="366"/>
      <c r="E64" s="366"/>
      <c r="F64" s="366"/>
      <c r="G64" s="366"/>
      <c r="H64" s="366"/>
      <c r="I64" s="366"/>
      <c r="J64" s="366"/>
    </row>
  </sheetData>
  <sheetProtection formatColumns="0" selectLockedCells="1" selectUnlockedCells="1"/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ignoredErrors>
    <ignoredError sqref="C33:J3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27C4100E-9039-4D9F-AF34-85C8A47746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11" id="{FB25520C-A544-4EE9-9E07-7241B5DA5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0" id="{E3E9E787-872D-4145-A516-778CEE5667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  <x14:conditionalFormatting xmlns:xm="http://schemas.microsoft.com/office/excel/2006/main">
          <x14:cfRule type="iconSet" priority="13" id="{D5DEE34B-E155-43C1-BFC6-99FFED295C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14" id="{2647985D-D1CC-48D1-A7C5-C7C31BE672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15" id="{C97D2634-B7D1-4129-99A6-E667BDAC26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6" id="{BC1793CB-A9AC-4698-8D19-C9898C9AC23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17" id="{523DD583-AA5F-4990-809D-D02E25A748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18" id="{1B734C9C-D340-40C2-9ED0-E54B5D1CDBC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B3300B11-DFF5-4ADD-A335-7D344A9CBDD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8" id="{FF2FEE98-D6EA-4CEB-8717-8691584E7B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9" id="{51EF5AD7-F6DF-46AD-AD6F-BAD7E9F812E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4" id="{204F511B-F336-4E85-B52D-E4778C4319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5" id="{B6F4F6C4-E9AE-4073-BF57-8CDDF8C937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6" id="{D99A88F8-5A6C-4177-871B-64F0480184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" id="{10A2CFE6-04CC-427D-8B32-D8A4DB4B59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4888A52F-B323-45C6-8FE5-718F0F9271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3" id="{BF6F699F-1157-452D-8A02-356E3CA5D0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93</v>
      </c>
      <c r="B1" s="5"/>
    </row>
    <row r="3" spans="1:19" ht="15.75" thickBot="1" x14ac:dyDescent="0.3"/>
    <row r="4" spans="1:19" x14ac:dyDescent="0.25">
      <c r="A4" s="434" t="s">
        <v>16</v>
      </c>
      <c r="B4" s="452"/>
      <c r="C4" s="452"/>
      <c r="D4" s="452"/>
      <c r="E4" s="455" t="s">
        <v>1</v>
      </c>
      <c r="F4" s="451"/>
      <c r="G4" s="446" t="s">
        <v>105</v>
      </c>
      <c r="H4" s="446"/>
      <c r="I4" s="148" t="s">
        <v>0</v>
      </c>
      <c r="K4" s="447" t="s">
        <v>19</v>
      </c>
      <c r="L4" s="446"/>
      <c r="M4" s="458" t="s">
        <v>105</v>
      </c>
      <c r="N4" s="459"/>
      <c r="O4" s="148" t="s">
        <v>0</v>
      </c>
      <c r="P4"/>
      <c r="Q4" s="445" t="s">
        <v>22</v>
      </c>
      <c r="R4" s="446"/>
      <c r="S4" s="148" t="s">
        <v>0</v>
      </c>
    </row>
    <row r="5" spans="1:19" x14ac:dyDescent="0.25">
      <c r="A5" s="453"/>
      <c r="B5" s="454"/>
      <c r="C5" s="454"/>
      <c r="D5" s="454"/>
      <c r="E5" s="456" t="s">
        <v>160</v>
      </c>
      <c r="F5" s="444"/>
      <c r="G5" s="448" t="str">
        <f>E5</f>
        <v>jan-fev</v>
      </c>
      <c r="H5" s="448"/>
      <c r="I5" s="149" t="s">
        <v>161</v>
      </c>
      <c r="K5" s="443" t="str">
        <f>E5</f>
        <v>jan-fev</v>
      </c>
      <c r="L5" s="448"/>
      <c r="M5" s="449" t="str">
        <f>E5</f>
        <v>jan-fev</v>
      </c>
      <c r="N5" s="450"/>
      <c r="O5" s="149" t="str">
        <f>I5</f>
        <v>2022 /2021</v>
      </c>
      <c r="P5"/>
      <c r="Q5" s="443" t="str">
        <f>E5</f>
        <v>jan-fev</v>
      </c>
      <c r="R5" s="444"/>
      <c r="S5" s="149" t="str">
        <f>O5</f>
        <v>2022 /2021</v>
      </c>
    </row>
    <row r="6" spans="1:19" ht="19.5" customHeight="1" thickBot="1" x14ac:dyDescent="0.3">
      <c r="A6" s="435"/>
      <c r="B6" s="461"/>
      <c r="C6" s="461"/>
      <c r="D6" s="461"/>
      <c r="E6" s="117">
        <v>2021</v>
      </c>
      <c r="F6" s="164">
        <v>2022</v>
      </c>
      <c r="G6" s="155">
        <f>E6</f>
        <v>2021</v>
      </c>
      <c r="H6" s="157">
        <f>F6</f>
        <v>2022</v>
      </c>
      <c r="I6" s="149" t="s">
        <v>1</v>
      </c>
      <c r="K6" s="154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P6"/>
      <c r="Q6" s="200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46">
        <v>213132.96999999986</v>
      </c>
      <c r="F7" s="171">
        <v>212385.95999999964</v>
      </c>
      <c r="G7" s="305">
        <f>E7/E15</f>
        <v>0.46396294809090388</v>
      </c>
      <c r="H7" s="306">
        <f>F7/F15</f>
        <v>0.44204847398588137</v>
      </c>
      <c r="I7" s="190">
        <f t="shared" ref="I7:I11" si="0">(F7-E7)/E7</f>
        <v>-3.5049011891506677E-3</v>
      </c>
      <c r="J7" s="51"/>
      <c r="K7" s="46">
        <v>59514.599999999977</v>
      </c>
      <c r="L7" s="171">
        <v>59987.276999999958</v>
      </c>
      <c r="M7" s="305">
        <f>K7/K15</f>
        <v>0.49182071409228073</v>
      </c>
      <c r="N7" s="306">
        <f>L7/L15</f>
        <v>0.44946455731669355</v>
      </c>
      <c r="O7" s="190">
        <f t="shared" ref="O7:O18" si="1">(L7-K7)/K7</f>
        <v>7.9422024175577373E-3</v>
      </c>
      <c r="P7" s="51"/>
      <c r="Q7" s="295">
        <f t="shared" ref="Q7:Q18" si="2">(K7/E7)*10</f>
        <v>2.7923694771390846</v>
      </c>
      <c r="R7" s="296">
        <f t="shared" ref="R7:R18" si="3">(L7/F7)*10</f>
        <v>2.8244464464600232</v>
      </c>
      <c r="S7" s="67">
        <f>(R7-Q7)/Q7</f>
        <v>1.1487365688369793E-2</v>
      </c>
    </row>
    <row r="8" spans="1:19" s="8" customFormat="1" ht="24" customHeight="1" x14ac:dyDescent="0.25">
      <c r="A8" s="57"/>
      <c r="B8" s="205" t="s">
        <v>34</v>
      </c>
      <c r="C8" s="205"/>
      <c r="D8" s="206"/>
      <c r="E8" s="297">
        <v>169353.96999999988</v>
      </c>
      <c r="F8" s="298">
        <v>162237.94999999966</v>
      </c>
      <c r="G8" s="307">
        <f>E8/E7</f>
        <v>0.79459301862119225</v>
      </c>
      <c r="H8" s="308">
        <f>F8/F7</f>
        <v>0.76388265024674862</v>
      </c>
      <c r="I8" s="245">
        <f t="shared" si="0"/>
        <v>-4.2018619345033523E-2</v>
      </c>
      <c r="J8" s="56"/>
      <c r="K8" s="297">
        <v>54864.943999999974</v>
      </c>
      <c r="L8" s="298">
        <v>53973.029999999962</v>
      </c>
      <c r="M8" s="312">
        <f>K8/K7</f>
        <v>0.92187369149754839</v>
      </c>
      <c r="N8" s="308">
        <f>L8/L7</f>
        <v>0.89974129014057436</v>
      </c>
      <c r="O8" s="246">
        <f t="shared" si="1"/>
        <v>-1.6256537143280635E-2</v>
      </c>
      <c r="P8" s="56"/>
      <c r="Q8" s="299">
        <f t="shared" si="2"/>
        <v>3.2396609302988297</v>
      </c>
      <c r="R8" s="300">
        <f t="shared" si="3"/>
        <v>3.3267820506854329</v>
      </c>
      <c r="S8" s="210">
        <f t="shared" ref="S8:S18" si="4">(R8-Q8)/Q8</f>
        <v>2.6892048970867759E-2</v>
      </c>
    </row>
    <row r="9" spans="1:19" ht="24" customHeight="1" x14ac:dyDescent="0.25">
      <c r="A9" s="13"/>
      <c r="B9" s="1" t="s">
        <v>38</v>
      </c>
      <c r="D9" s="1"/>
      <c r="E9" s="268">
        <v>27688.819999999992</v>
      </c>
      <c r="F9" s="269">
        <v>34410.930000000008</v>
      </c>
      <c r="G9" s="309">
        <f>E9/E7</f>
        <v>0.12991335878254787</v>
      </c>
      <c r="H9" s="259">
        <f>F9/F7</f>
        <v>0.16202073809398732</v>
      </c>
      <c r="I9" s="210">
        <f t="shared" ref="I9:I10" si="5">(F9-E9)/E9</f>
        <v>0.24277343707677024</v>
      </c>
      <c r="J9" s="7"/>
      <c r="K9" s="268">
        <v>3616.4450000000002</v>
      </c>
      <c r="L9" s="269">
        <v>4827.9009999999998</v>
      </c>
      <c r="M9" s="309">
        <f>K9/K7</f>
        <v>6.0765677665648457E-2</v>
      </c>
      <c r="N9" s="259">
        <f>L9/L7</f>
        <v>8.0482082892344042E-2</v>
      </c>
      <c r="O9" s="210">
        <f t="shared" si="1"/>
        <v>0.33498532398529485</v>
      </c>
      <c r="P9" s="7"/>
      <c r="Q9" s="299">
        <f t="shared" si="2"/>
        <v>1.3061029686349945</v>
      </c>
      <c r="R9" s="300">
        <f t="shared" si="3"/>
        <v>1.4030138098563447</v>
      </c>
      <c r="S9" s="210">
        <f t="shared" si="4"/>
        <v>7.4198469453470042E-2</v>
      </c>
    </row>
    <row r="10" spans="1:19" ht="24" customHeight="1" thickBot="1" x14ac:dyDescent="0.3">
      <c r="A10" s="13"/>
      <c r="B10" s="1" t="s">
        <v>37</v>
      </c>
      <c r="D10" s="1"/>
      <c r="E10" s="268">
        <v>16090.18</v>
      </c>
      <c r="F10" s="269">
        <v>15737.079999999996</v>
      </c>
      <c r="G10" s="309">
        <f>E10/E7</f>
        <v>7.5493622596260024E-2</v>
      </c>
      <c r="H10" s="259">
        <f>F10/F7</f>
        <v>7.4096611659264219E-2</v>
      </c>
      <c r="I10" s="218">
        <f t="shared" si="5"/>
        <v>-2.1945062143493982E-2</v>
      </c>
      <c r="J10" s="7"/>
      <c r="K10" s="268">
        <v>1033.2109999999998</v>
      </c>
      <c r="L10" s="269">
        <v>1186.3460000000002</v>
      </c>
      <c r="M10" s="309">
        <f>K10/K7</f>
        <v>1.7360630836803073E-2</v>
      </c>
      <c r="N10" s="259">
        <f>L10/L7</f>
        <v>1.9776626967081722E-2</v>
      </c>
      <c r="O10" s="248">
        <f t="shared" si="1"/>
        <v>0.14821270776250009</v>
      </c>
      <c r="P10" s="7"/>
      <c r="Q10" s="299">
        <f t="shared" si="2"/>
        <v>0.64213762680094311</v>
      </c>
      <c r="R10" s="300">
        <f t="shared" si="3"/>
        <v>0.75385395511746811</v>
      </c>
      <c r="S10" s="210">
        <f t="shared" si="4"/>
        <v>0.17397567694807589</v>
      </c>
    </row>
    <row r="11" spans="1:19" ht="24" customHeight="1" thickBot="1" x14ac:dyDescent="0.3">
      <c r="A11" s="17" t="s">
        <v>21</v>
      </c>
      <c r="B11" s="18"/>
      <c r="C11" s="18"/>
      <c r="D11" s="18"/>
      <c r="E11" s="46">
        <v>246242.00999999989</v>
      </c>
      <c r="F11" s="171">
        <v>268072.56999999995</v>
      </c>
      <c r="G11" s="305">
        <f>E11/E15</f>
        <v>0.53603705190909623</v>
      </c>
      <c r="H11" s="306">
        <f>F11/F15</f>
        <v>0.55795152601411857</v>
      </c>
      <c r="I11" s="190">
        <f t="shared" si="0"/>
        <v>8.8654896863455859E-2</v>
      </c>
      <c r="J11" s="51"/>
      <c r="K11" s="46">
        <v>61494.12999999999</v>
      </c>
      <c r="L11" s="171">
        <v>73476.588000000047</v>
      </c>
      <c r="M11" s="305">
        <f>K11/K15</f>
        <v>0.50817928590771932</v>
      </c>
      <c r="N11" s="306">
        <f>L11/L15</f>
        <v>0.55053544268330634</v>
      </c>
      <c r="O11" s="190">
        <f t="shared" si="1"/>
        <v>0.19485531383239438</v>
      </c>
      <c r="P11" s="7"/>
      <c r="Q11" s="301">
        <f t="shared" si="2"/>
        <v>2.4973045825933609</v>
      </c>
      <c r="R11" s="302">
        <f t="shared" si="3"/>
        <v>2.7409215347918687</v>
      </c>
      <c r="S11" s="69">
        <f t="shared" si="4"/>
        <v>9.7551958177852879E-2</v>
      </c>
    </row>
    <row r="12" spans="1:19" s="8" customFormat="1" ht="24" customHeight="1" x14ac:dyDescent="0.25">
      <c r="A12" s="57"/>
      <c r="B12" s="4" t="s">
        <v>34</v>
      </c>
      <c r="C12" s="4"/>
      <c r="D12" s="4"/>
      <c r="E12" s="251">
        <v>192933.36999999991</v>
      </c>
      <c r="F12" s="252">
        <v>199206.37999999995</v>
      </c>
      <c r="G12" s="309">
        <f>E12/E11</f>
        <v>0.78351118885035087</v>
      </c>
      <c r="H12" s="259">
        <f>F12/F11</f>
        <v>0.74310616710989863</v>
      </c>
      <c r="I12" s="245">
        <f t="shared" ref="I12:I18" si="6">(F12-E12)/E12</f>
        <v>3.2513867352236894E-2</v>
      </c>
      <c r="J12" s="56"/>
      <c r="K12" s="251">
        <v>56375.193999999989</v>
      </c>
      <c r="L12" s="252">
        <v>66831.367000000057</v>
      </c>
      <c r="M12" s="309">
        <f>K12/K11</f>
        <v>0.91675732301603419</v>
      </c>
      <c r="N12" s="259">
        <f>L12/L11</f>
        <v>0.90956002203041886</v>
      </c>
      <c r="O12" s="245">
        <f t="shared" si="1"/>
        <v>0.18547471428657203</v>
      </c>
      <c r="P12" s="56"/>
      <c r="Q12" s="299">
        <f t="shared" si="2"/>
        <v>2.9220032801997919</v>
      </c>
      <c r="R12" s="300">
        <f t="shared" si="3"/>
        <v>3.3548808527116485</v>
      </c>
      <c r="S12" s="210">
        <f t="shared" si="4"/>
        <v>0.14814410902449723</v>
      </c>
    </row>
    <row r="13" spans="1:19" ht="24" customHeight="1" x14ac:dyDescent="0.25">
      <c r="A13" s="13"/>
      <c r="B13" s="4" t="s">
        <v>38</v>
      </c>
      <c r="D13" s="4"/>
      <c r="E13" s="235">
        <v>24741.319999999978</v>
      </c>
      <c r="F13" s="236">
        <v>24710.649999999998</v>
      </c>
      <c r="G13" s="309">
        <f>E13/E11</f>
        <v>0.10047562558476512</v>
      </c>
      <c r="H13" s="259">
        <f>F13/F11</f>
        <v>9.2178957362179959E-2</v>
      </c>
      <c r="I13" s="210">
        <f t="shared" ref="I13:I14" si="7">(F13-E13)/E13</f>
        <v>-1.239626665027577E-3</v>
      </c>
      <c r="J13" s="212"/>
      <c r="K13" s="235">
        <v>2736.284000000001</v>
      </c>
      <c r="L13" s="236">
        <v>2636.4650000000001</v>
      </c>
      <c r="M13" s="309">
        <f>K13/K11</f>
        <v>4.4496669844747809E-2</v>
      </c>
      <c r="N13" s="259">
        <f>L13/L11</f>
        <v>3.5881701529199998E-2</v>
      </c>
      <c r="O13" s="210">
        <f t="shared" si="1"/>
        <v>-3.6479765989203182E-2</v>
      </c>
      <c r="P13" s="212"/>
      <c r="Q13" s="299">
        <f t="shared" si="2"/>
        <v>1.1059571599251792</v>
      </c>
      <c r="R13" s="300">
        <f t="shared" si="3"/>
        <v>1.0669347022437696</v>
      </c>
      <c r="S13" s="210">
        <f t="shared" si="4"/>
        <v>-3.5283878160388707E-2</v>
      </c>
    </row>
    <row r="14" spans="1:19" ht="24" customHeight="1" thickBot="1" x14ac:dyDescent="0.3">
      <c r="A14" s="13"/>
      <c r="B14" s="1" t="s">
        <v>37</v>
      </c>
      <c r="D14" s="1"/>
      <c r="E14" s="235">
        <v>28567.320000000003</v>
      </c>
      <c r="F14" s="236">
        <v>44155.539999999986</v>
      </c>
      <c r="G14" s="309">
        <f>E14/E11</f>
        <v>0.11601318556488398</v>
      </c>
      <c r="H14" s="259">
        <f>F14/F11</f>
        <v>0.16471487552792138</v>
      </c>
      <c r="I14" s="218">
        <f t="shared" si="7"/>
        <v>0.54566616679478441</v>
      </c>
      <c r="J14" s="212"/>
      <c r="K14" s="235">
        <v>2382.652</v>
      </c>
      <c r="L14" s="236">
        <v>4008.7559999999999</v>
      </c>
      <c r="M14" s="309">
        <f>K14/K11</f>
        <v>3.8746007139218011E-2</v>
      </c>
      <c r="N14" s="259">
        <f>L14/L11</f>
        <v>5.455827644038122E-2</v>
      </c>
      <c r="O14" s="248">
        <f t="shared" si="1"/>
        <v>0.68247650097454426</v>
      </c>
      <c r="P14" s="212"/>
      <c r="Q14" s="299">
        <f t="shared" si="2"/>
        <v>0.83404813612197426</v>
      </c>
      <c r="R14" s="300">
        <f t="shared" si="3"/>
        <v>0.90787158304484583</v>
      </c>
      <c r="S14" s="210">
        <f t="shared" si="4"/>
        <v>8.8512213774763912E-2</v>
      </c>
    </row>
    <row r="15" spans="1:19" ht="24" customHeight="1" thickBot="1" x14ac:dyDescent="0.3">
      <c r="A15" s="17" t="s">
        <v>12</v>
      </c>
      <c r="B15" s="18"/>
      <c r="C15" s="18"/>
      <c r="D15" s="18"/>
      <c r="E15" s="46">
        <v>459374.97999999969</v>
      </c>
      <c r="F15" s="171">
        <v>480458.52999999962</v>
      </c>
      <c r="G15" s="305">
        <f>G7+G11</f>
        <v>1</v>
      </c>
      <c r="H15" s="306">
        <f>H7+H11</f>
        <v>1</v>
      </c>
      <c r="I15" s="190">
        <f t="shared" si="6"/>
        <v>4.5896165263506393E-2</v>
      </c>
      <c r="J15" s="51"/>
      <c r="K15" s="46">
        <v>121008.72999999997</v>
      </c>
      <c r="L15" s="171">
        <v>133463.86500000002</v>
      </c>
      <c r="M15" s="305">
        <f>M7+M11</f>
        <v>1</v>
      </c>
      <c r="N15" s="306">
        <f>N7+N11</f>
        <v>0.99999999999999989</v>
      </c>
      <c r="O15" s="190">
        <f t="shared" si="1"/>
        <v>0.10292757390313952</v>
      </c>
      <c r="P15" s="7"/>
      <c r="Q15" s="301">
        <f t="shared" si="2"/>
        <v>2.6342037609449265</v>
      </c>
      <c r="R15" s="302">
        <f t="shared" si="3"/>
        <v>2.7778435945345819</v>
      </c>
      <c r="S15" s="69">
        <f t="shared" si="4"/>
        <v>5.4528748200606061E-2</v>
      </c>
    </row>
    <row r="16" spans="1:19" s="52" customFormat="1" ht="24" customHeight="1" x14ac:dyDescent="0.25">
      <c r="A16" s="207"/>
      <c r="B16" s="205" t="s">
        <v>34</v>
      </c>
      <c r="C16" s="205"/>
      <c r="D16" s="206"/>
      <c r="E16" s="297">
        <f>E8+E12</f>
        <v>362287.33999999979</v>
      </c>
      <c r="F16" s="298">
        <f t="shared" ref="F16:F17" si="8">F8+F12</f>
        <v>361444.32999999961</v>
      </c>
      <c r="G16" s="307">
        <f>E16/E15</f>
        <v>0.78865274726107204</v>
      </c>
      <c r="H16" s="308">
        <f>F16/F15</f>
        <v>0.75229037977533653</v>
      </c>
      <c r="I16" s="246">
        <f t="shared" si="6"/>
        <v>-2.3269099052707289E-3</v>
      </c>
      <c r="J16" s="56"/>
      <c r="K16" s="297">
        <f t="shared" ref="K16:L18" si="9">K8+K12</f>
        <v>111240.13799999996</v>
      </c>
      <c r="L16" s="298">
        <f t="shared" si="9"/>
        <v>120804.39700000003</v>
      </c>
      <c r="M16" s="312">
        <f>K16/K15</f>
        <v>0.91927365901617175</v>
      </c>
      <c r="N16" s="308">
        <f>L16/L15</f>
        <v>0.90514685004813855</v>
      </c>
      <c r="O16" s="246">
        <f t="shared" si="1"/>
        <v>8.5978489167283012E-2</v>
      </c>
      <c r="P16" s="56"/>
      <c r="Q16" s="299">
        <f t="shared" si="2"/>
        <v>3.0704947625274466</v>
      </c>
      <c r="R16" s="300">
        <f t="shared" si="3"/>
        <v>3.3422684206998117</v>
      </c>
      <c r="S16" s="210">
        <f t="shared" si="4"/>
        <v>8.8511357025946327E-2</v>
      </c>
    </row>
    <row r="17" spans="1:19" ht="24" customHeight="1" x14ac:dyDescent="0.25">
      <c r="A17" s="13"/>
      <c r="B17" s="4" t="s">
        <v>38</v>
      </c>
      <c r="C17" s="4"/>
      <c r="D17" s="213"/>
      <c r="E17" s="235">
        <f>E9+E13</f>
        <v>52430.13999999997</v>
      </c>
      <c r="F17" s="236">
        <f t="shared" si="8"/>
        <v>59121.58</v>
      </c>
      <c r="G17" s="310">
        <f>E17/E15</f>
        <v>0.11413364306432189</v>
      </c>
      <c r="H17" s="259">
        <f>F17/F15</f>
        <v>0.12305240995513192</v>
      </c>
      <c r="I17" s="210">
        <f t="shared" si="6"/>
        <v>0.12762582743437334</v>
      </c>
      <c r="J17" s="212"/>
      <c r="K17" s="235">
        <f t="shared" si="9"/>
        <v>6352.7290000000012</v>
      </c>
      <c r="L17" s="236">
        <f t="shared" si="9"/>
        <v>7464.366</v>
      </c>
      <c r="M17" s="309">
        <f>K17/K15</f>
        <v>5.2498104888796061E-2</v>
      </c>
      <c r="N17" s="259">
        <f>L17/L15</f>
        <v>5.592799219474124E-2</v>
      </c>
      <c r="O17" s="210">
        <f t="shared" si="1"/>
        <v>0.17498574234789468</v>
      </c>
      <c r="P17" s="212"/>
      <c r="Q17" s="299">
        <f t="shared" si="2"/>
        <v>1.2116559292040809</v>
      </c>
      <c r="R17" s="300">
        <f t="shared" si="3"/>
        <v>1.2625450808317367</v>
      </c>
      <c r="S17" s="210">
        <f t="shared" si="4"/>
        <v>4.1999672019996687E-2</v>
      </c>
    </row>
    <row r="18" spans="1:19" ht="24" customHeight="1" thickBot="1" x14ac:dyDescent="0.3">
      <c r="A18" s="14"/>
      <c r="B18" s="214" t="s">
        <v>37</v>
      </c>
      <c r="C18" s="214"/>
      <c r="D18" s="215"/>
      <c r="E18" s="255">
        <f>E10+E14</f>
        <v>44657.5</v>
      </c>
      <c r="F18" s="256">
        <f>F10+F14</f>
        <v>59892.619999999981</v>
      </c>
      <c r="G18" s="311">
        <f>E18/E15</f>
        <v>9.7213609674606197E-2</v>
      </c>
      <c r="H18" s="265">
        <f>F18/F15</f>
        <v>0.12465721026953154</v>
      </c>
      <c r="I18" s="247">
        <f t="shared" si="6"/>
        <v>0.34115478922913239</v>
      </c>
      <c r="J18" s="212"/>
      <c r="K18" s="255">
        <f t="shared" si="9"/>
        <v>3415.8629999999998</v>
      </c>
      <c r="L18" s="256">
        <f t="shared" si="9"/>
        <v>5195.1019999999999</v>
      </c>
      <c r="M18" s="311">
        <f>K18/K15</f>
        <v>2.822823609503216E-2</v>
      </c>
      <c r="N18" s="265">
        <f>L18/L15</f>
        <v>3.8925157757120243E-2</v>
      </c>
      <c r="O18" s="247">
        <f t="shared" si="1"/>
        <v>0.52087539810583738</v>
      </c>
      <c r="P18" s="212"/>
      <c r="Q18" s="303">
        <f t="shared" si="2"/>
        <v>0.76490242400492636</v>
      </c>
      <c r="R18" s="304">
        <f t="shared" si="3"/>
        <v>0.86740269502319345</v>
      </c>
      <c r="S18" s="218">
        <f t="shared" si="4"/>
        <v>0.13400437467773921</v>
      </c>
    </row>
    <row r="19" spans="1:19" ht="6.75" customHeight="1" x14ac:dyDescent="0.25">
      <c r="Q19" s="227"/>
      <c r="R19" s="227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40"/>
    <col min="19" max="19" width="10.85546875" customWidth="1"/>
  </cols>
  <sheetData>
    <row r="1" spans="1:19" ht="15.75" x14ac:dyDescent="0.25">
      <c r="A1" s="35" t="s">
        <v>165</v>
      </c>
      <c r="B1" s="5"/>
    </row>
    <row r="3" spans="1:19" ht="15.75" thickBot="1" x14ac:dyDescent="0.3"/>
    <row r="4" spans="1:19" x14ac:dyDescent="0.25">
      <c r="A4" s="434" t="s">
        <v>16</v>
      </c>
      <c r="B4" s="452"/>
      <c r="C4" s="452"/>
      <c r="D4" s="452"/>
      <c r="E4" s="455" t="s">
        <v>1</v>
      </c>
      <c r="F4" s="451"/>
      <c r="G4" s="446" t="s">
        <v>105</v>
      </c>
      <c r="H4" s="446"/>
      <c r="I4" s="148" t="s">
        <v>0</v>
      </c>
      <c r="K4" s="447" t="s">
        <v>19</v>
      </c>
      <c r="L4" s="446"/>
      <c r="M4" s="458" t="s">
        <v>13</v>
      </c>
      <c r="N4" s="459"/>
      <c r="O4" s="148" t="s">
        <v>0</v>
      </c>
      <c r="Q4" s="445" t="s">
        <v>22</v>
      </c>
      <c r="R4" s="446"/>
      <c r="S4" s="148" t="s">
        <v>0</v>
      </c>
    </row>
    <row r="5" spans="1:19" x14ac:dyDescent="0.25">
      <c r="A5" s="453"/>
      <c r="B5" s="460"/>
      <c r="C5" s="460"/>
      <c r="D5" s="460"/>
      <c r="E5" s="456" t="s">
        <v>58</v>
      </c>
      <c r="F5" s="444"/>
      <c r="G5" s="448" t="str">
        <f>E5</f>
        <v>fev</v>
      </c>
      <c r="H5" s="448"/>
      <c r="I5" s="149" t="s">
        <v>161</v>
      </c>
      <c r="K5" s="443" t="str">
        <f>E5</f>
        <v>fev</v>
      </c>
      <c r="L5" s="448"/>
      <c r="M5" s="449" t="str">
        <f>E5</f>
        <v>fev</v>
      </c>
      <c r="N5" s="450"/>
      <c r="O5" s="149" t="str">
        <f>I5</f>
        <v>2022 /2021</v>
      </c>
      <c r="Q5" s="443" t="str">
        <f>E5</f>
        <v>fev</v>
      </c>
      <c r="R5" s="444"/>
      <c r="S5" s="149" t="str">
        <f>O5</f>
        <v>2022 /2021</v>
      </c>
    </row>
    <row r="6" spans="1:19" ht="19.5" customHeight="1" thickBot="1" x14ac:dyDescent="0.3">
      <c r="A6" s="435"/>
      <c r="B6" s="461"/>
      <c r="C6" s="461"/>
      <c r="D6" s="461"/>
      <c r="E6" s="117">
        <v>2021</v>
      </c>
      <c r="F6" s="164">
        <v>2022</v>
      </c>
      <c r="G6" s="336">
        <f>E6</f>
        <v>2021</v>
      </c>
      <c r="H6" s="157">
        <f>F6</f>
        <v>2022</v>
      </c>
      <c r="I6" s="149" t="s">
        <v>1</v>
      </c>
      <c r="K6" s="335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Q6" s="335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107674.22000000003</v>
      </c>
      <c r="F7" s="165">
        <v>108406.69</v>
      </c>
      <c r="G7" s="305">
        <f>E7/E15</f>
        <v>0.46358880221391069</v>
      </c>
      <c r="H7" s="306">
        <f>F7/F15</f>
        <v>0.43748156758535905</v>
      </c>
      <c r="I7" s="355">
        <f t="shared" ref="I7:I18" si="0">(F7-E7)/E7</f>
        <v>6.8026496964637573E-3</v>
      </c>
      <c r="J7" s="2"/>
      <c r="K7" s="22">
        <v>29585.051999999996</v>
      </c>
      <c r="L7" s="165">
        <v>31295.390999999996</v>
      </c>
      <c r="M7" s="305">
        <f>K7/K15</f>
        <v>0.48333475003452442</v>
      </c>
      <c r="N7" s="306">
        <f>L7/L15</f>
        <v>0.4532760236606691</v>
      </c>
      <c r="O7" s="355">
        <f t="shared" ref="O7:O18" si="1">(L7-K7)/K7</f>
        <v>5.7810917486303563E-2</v>
      </c>
      <c r="P7" s="2"/>
      <c r="Q7" s="219">
        <f t="shared" ref="Q7:R18" si="2">(K7/E7)*10</f>
        <v>2.7476448865847356</v>
      </c>
      <c r="R7" s="220">
        <f t="shared" si="2"/>
        <v>2.8868505255533576</v>
      </c>
      <c r="S7" s="349">
        <f>(R7-Q7)/Q7</f>
        <v>5.0663620924337023E-2</v>
      </c>
    </row>
    <row r="8" spans="1:19" s="8" customFormat="1" ht="24" customHeight="1" x14ac:dyDescent="0.25">
      <c r="A8" s="57"/>
      <c r="B8" s="205" t="s">
        <v>34</v>
      </c>
      <c r="C8" s="205"/>
      <c r="D8" s="206"/>
      <c r="E8" s="208">
        <v>85899.290000000023</v>
      </c>
      <c r="F8" s="209">
        <v>84449.17</v>
      </c>
      <c r="G8" s="307">
        <f>E8/E7</f>
        <v>0.79777025549848424</v>
      </c>
      <c r="H8" s="308">
        <f>F8/F7</f>
        <v>0.77900330689923281</v>
      </c>
      <c r="I8" s="356">
        <f t="shared" si="0"/>
        <v>-1.6881629638615454E-2</v>
      </c>
      <c r="K8" s="208">
        <v>27242.129999999994</v>
      </c>
      <c r="L8" s="209">
        <v>28413.699999999993</v>
      </c>
      <c r="M8" s="312">
        <f>K8/K7</f>
        <v>0.9208072373846089</v>
      </c>
      <c r="N8" s="308">
        <f>L8/L7</f>
        <v>0.90791963583391555</v>
      </c>
      <c r="O8" s="357">
        <f t="shared" si="1"/>
        <v>4.3005814890392194E-2</v>
      </c>
      <c r="Q8" s="221">
        <f t="shared" si="2"/>
        <v>3.1714033957672978</v>
      </c>
      <c r="R8" s="222">
        <f t="shared" si="2"/>
        <v>3.3645919788199214</v>
      </c>
      <c r="S8" s="358">
        <f t="shared" ref="S8:S18" si="3">(R8-Q8)/Q8</f>
        <v>6.0915802546740699E-2</v>
      </c>
    </row>
    <row r="9" spans="1:19" ht="24" customHeight="1" x14ac:dyDescent="0.25">
      <c r="A9" s="13"/>
      <c r="B9" t="s">
        <v>38</v>
      </c>
      <c r="E9" s="24">
        <v>14956.439999999999</v>
      </c>
      <c r="F9" s="160">
        <v>17303.610000000004</v>
      </c>
      <c r="G9" s="359">
        <f>E9/E7</f>
        <v>0.13890455858421816</v>
      </c>
      <c r="H9" s="259">
        <f>F9/F7</f>
        <v>0.15961754758862209</v>
      </c>
      <c r="I9" s="358">
        <f t="shared" si="0"/>
        <v>0.15693373556809012</v>
      </c>
      <c r="K9" s="24">
        <v>1927.6650000000004</v>
      </c>
      <c r="L9" s="160">
        <v>2406.9339999999997</v>
      </c>
      <c r="M9" s="359">
        <f>K9/K7</f>
        <v>6.515672171203217E-2</v>
      </c>
      <c r="N9" s="259">
        <f>L9/L7</f>
        <v>7.6910175047820939E-2</v>
      </c>
      <c r="O9" s="358">
        <f t="shared" si="1"/>
        <v>0.24862670640386125</v>
      </c>
      <c r="Q9" s="221">
        <f t="shared" si="2"/>
        <v>1.2888528286142964</v>
      </c>
      <c r="R9" s="222">
        <f t="shared" si="2"/>
        <v>1.3910010685631491</v>
      </c>
      <c r="S9" s="358">
        <f t="shared" si="3"/>
        <v>7.9255162172919974E-2</v>
      </c>
    </row>
    <row r="10" spans="1:19" ht="24" customHeight="1" thickBot="1" x14ac:dyDescent="0.3">
      <c r="A10" s="13"/>
      <c r="B10" t="s">
        <v>37</v>
      </c>
      <c r="E10" s="24">
        <v>6818.4900000000007</v>
      </c>
      <c r="F10" s="160">
        <v>6653.9099999999989</v>
      </c>
      <c r="G10" s="359">
        <f>E10/E7</f>
        <v>6.332518591729755E-2</v>
      </c>
      <c r="H10" s="259">
        <f>F10/F7</f>
        <v>6.1379145512145045E-2</v>
      </c>
      <c r="I10" s="360">
        <f t="shared" si="0"/>
        <v>-2.4137308993633741E-2</v>
      </c>
      <c r="K10" s="24">
        <v>415.25699999999989</v>
      </c>
      <c r="L10" s="160">
        <v>474.75699999999995</v>
      </c>
      <c r="M10" s="359">
        <f>K10/K7</f>
        <v>1.4036040903358898E-2</v>
      </c>
      <c r="N10" s="259">
        <f>L10/L7</f>
        <v>1.5170189118263453E-2</v>
      </c>
      <c r="O10" s="361">
        <f t="shared" si="1"/>
        <v>0.14328476100342696</v>
      </c>
      <c r="Q10" s="221">
        <f t="shared" si="2"/>
        <v>0.60901607247352396</v>
      </c>
      <c r="R10" s="222">
        <f t="shared" si="2"/>
        <v>0.71350078374970516</v>
      </c>
      <c r="S10" s="358">
        <f t="shared" si="3"/>
        <v>0.1715631425814686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124588.11999999988</v>
      </c>
      <c r="F11" s="165">
        <v>139390.46999999994</v>
      </c>
      <c r="G11" s="305">
        <f>E11/E15</f>
        <v>0.53641119778608937</v>
      </c>
      <c r="H11" s="306">
        <f>F11/F15</f>
        <v>0.56251843241464095</v>
      </c>
      <c r="I11" s="355">
        <f t="shared" si="0"/>
        <v>0.11881028464030181</v>
      </c>
      <c r="J11" s="2"/>
      <c r="K11" s="22">
        <v>31625.22099999999</v>
      </c>
      <c r="L11" s="165">
        <v>37747.28800000003</v>
      </c>
      <c r="M11" s="305">
        <f>K11/K15</f>
        <v>0.51666524996547547</v>
      </c>
      <c r="N11" s="306">
        <f>L11/L15</f>
        <v>0.54672397633933079</v>
      </c>
      <c r="O11" s="355">
        <f t="shared" si="1"/>
        <v>0.1935817934679426</v>
      </c>
      <c r="Q11" s="223">
        <f t="shared" si="2"/>
        <v>2.5383817493995431</v>
      </c>
      <c r="R11" s="224">
        <f t="shared" si="2"/>
        <v>2.708025017779196</v>
      </c>
      <c r="S11" s="362">
        <f t="shared" si="3"/>
        <v>6.6831266975419371E-2</v>
      </c>
    </row>
    <row r="12" spans="1:19" s="8" customFormat="1" ht="24" customHeight="1" x14ac:dyDescent="0.25">
      <c r="A12" s="57"/>
      <c r="B12" s="8" t="s">
        <v>34</v>
      </c>
      <c r="E12" s="36">
        <v>94199.259999999878</v>
      </c>
      <c r="F12" s="161">
        <v>107294.20999999995</v>
      </c>
      <c r="G12" s="359">
        <f>E12/E11</f>
        <v>0.75608541167488497</v>
      </c>
      <c r="H12" s="259">
        <f>F12/F11</f>
        <v>0.76973849073039202</v>
      </c>
      <c r="I12" s="356">
        <f t="shared" si="0"/>
        <v>0.13901330010448157</v>
      </c>
      <c r="K12" s="36">
        <v>28799.782999999992</v>
      </c>
      <c r="L12" s="161">
        <v>34528.592000000033</v>
      </c>
      <c r="M12" s="359">
        <f>K12/K11</f>
        <v>0.91065871128615994</v>
      </c>
      <c r="N12" s="259">
        <f>L12/L11</f>
        <v>0.91473040394319205</v>
      </c>
      <c r="O12" s="356">
        <f t="shared" si="1"/>
        <v>0.19891847796214446</v>
      </c>
      <c r="Q12" s="221">
        <f t="shared" si="2"/>
        <v>3.0573258218801325</v>
      </c>
      <c r="R12" s="222">
        <f t="shared" si="2"/>
        <v>3.2181225808923006</v>
      </c>
      <c r="S12" s="358">
        <f t="shared" si="3"/>
        <v>5.2593923049158241E-2</v>
      </c>
    </row>
    <row r="13" spans="1:19" ht="24" customHeight="1" x14ac:dyDescent="0.25">
      <c r="A13" s="13"/>
      <c r="B13" s="8" t="s">
        <v>38</v>
      </c>
      <c r="D13" s="8"/>
      <c r="E13" s="24">
        <v>14455.559999999994</v>
      </c>
      <c r="F13" s="160">
        <v>12214.65</v>
      </c>
      <c r="G13" s="359">
        <f>E13/E11</f>
        <v>0.11602679292375556</v>
      </c>
      <c r="H13" s="259">
        <f>F13/F11</f>
        <v>8.762901796657982E-2</v>
      </c>
      <c r="I13" s="358">
        <f t="shared" si="0"/>
        <v>-0.15502062874077485</v>
      </c>
      <c r="K13" s="24">
        <v>1549.2120000000009</v>
      </c>
      <c r="L13" s="160">
        <v>1350.348</v>
      </c>
      <c r="M13" s="359">
        <f>K13/K11</f>
        <v>4.8986598386142548E-2</v>
      </c>
      <c r="N13" s="259">
        <f>L13/L11</f>
        <v>3.5773377944396931E-2</v>
      </c>
      <c r="O13" s="358">
        <f t="shared" si="1"/>
        <v>-0.12836461375202415</v>
      </c>
      <c r="Q13" s="221">
        <f t="shared" si="2"/>
        <v>1.071706665117091</v>
      </c>
      <c r="R13" s="222">
        <f t="shared" si="2"/>
        <v>1.1055150986724958</v>
      </c>
      <c r="S13" s="358">
        <f t="shared" si="3"/>
        <v>3.1546350000268925E-2</v>
      </c>
    </row>
    <row r="14" spans="1:19" ht="24" customHeight="1" thickBot="1" x14ac:dyDescent="0.3">
      <c r="A14" s="13"/>
      <c r="B14" t="s">
        <v>37</v>
      </c>
      <c r="E14" s="24">
        <v>15933.3</v>
      </c>
      <c r="F14" s="160">
        <v>19881.609999999993</v>
      </c>
      <c r="G14" s="359">
        <f>E14/E11</f>
        <v>0.12788779540135942</v>
      </c>
      <c r="H14" s="259">
        <f>F14/F11</f>
        <v>0.1426324913030281</v>
      </c>
      <c r="I14" s="360">
        <f t="shared" si="0"/>
        <v>0.24780240126025332</v>
      </c>
      <c r="K14" s="24">
        <v>1276.2260000000001</v>
      </c>
      <c r="L14" s="160">
        <v>1868.3479999999997</v>
      </c>
      <c r="M14" s="359">
        <f>K14/K11</f>
        <v>4.0354690327697645E-2</v>
      </c>
      <c r="N14" s="259">
        <f>L14/L11</f>
        <v>4.9496218112411103E-2</v>
      </c>
      <c r="O14" s="361">
        <f t="shared" si="1"/>
        <v>0.46396327923110764</v>
      </c>
      <c r="Q14" s="221">
        <f t="shared" si="2"/>
        <v>0.80098033677894742</v>
      </c>
      <c r="R14" s="222">
        <f t="shared" si="2"/>
        <v>0.9397367718207934</v>
      </c>
      <c r="S14" s="358">
        <f t="shared" si="3"/>
        <v>0.17323326013200202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232262.33999999991</v>
      </c>
      <c r="F15" s="165">
        <v>247797.15999999995</v>
      </c>
      <c r="G15" s="305">
        <f>G7+G11</f>
        <v>1</v>
      </c>
      <c r="H15" s="306">
        <f>H7+H11</f>
        <v>1</v>
      </c>
      <c r="I15" s="355">
        <f t="shared" si="0"/>
        <v>6.6884799317874957E-2</v>
      </c>
      <c r="J15" s="2"/>
      <c r="K15" s="22">
        <v>61210.272999999994</v>
      </c>
      <c r="L15" s="165">
        <v>69042.679000000033</v>
      </c>
      <c r="M15" s="305">
        <f>M7+M11</f>
        <v>0.99999999999999989</v>
      </c>
      <c r="N15" s="306">
        <f>N7+N11</f>
        <v>0.99999999999999989</v>
      </c>
      <c r="O15" s="355">
        <f t="shared" si="1"/>
        <v>0.12795901106338867</v>
      </c>
      <c r="Q15" s="223">
        <f t="shared" si="2"/>
        <v>2.6353937965147525</v>
      </c>
      <c r="R15" s="224">
        <f t="shared" si="2"/>
        <v>2.7862578812444845</v>
      </c>
      <c r="S15" s="362">
        <f t="shared" si="3"/>
        <v>5.7245366870501961E-2</v>
      </c>
    </row>
    <row r="16" spans="1:19" s="52" customFormat="1" ht="24" customHeight="1" x14ac:dyDescent="0.25">
      <c r="A16" s="207"/>
      <c r="B16" s="205" t="s">
        <v>34</v>
      </c>
      <c r="C16" s="205"/>
      <c r="D16" s="206"/>
      <c r="E16" s="208">
        <f>E8+E12</f>
        <v>180098.5499999999</v>
      </c>
      <c r="F16" s="209">
        <f t="shared" ref="F16:F17" si="4">F8+F12</f>
        <v>191743.37999999995</v>
      </c>
      <c r="G16" s="307">
        <f>E16/E15</f>
        <v>0.77541003849354129</v>
      </c>
      <c r="H16" s="308">
        <f>F16/F15</f>
        <v>0.77379167703132667</v>
      </c>
      <c r="I16" s="357">
        <f t="shared" si="0"/>
        <v>6.4658099690419787E-2</v>
      </c>
      <c r="J16" s="8"/>
      <c r="K16" s="208">
        <f t="shared" ref="K16:L18" si="5">K8+K12</f>
        <v>56041.912999999986</v>
      </c>
      <c r="L16" s="209">
        <f t="shared" si="5"/>
        <v>62942.29200000003</v>
      </c>
      <c r="M16" s="312">
        <f>K16/K15</f>
        <v>0.91556384661117252</v>
      </c>
      <c r="N16" s="308">
        <f>L16/L15</f>
        <v>0.91164324605654423</v>
      </c>
      <c r="O16" s="357">
        <f t="shared" si="1"/>
        <v>0.12312889818732715</v>
      </c>
      <c r="P16" s="8"/>
      <c r="Q16" s="221">
        <f t="shared" si="2"/>
        <v>3.1117359356863239</v>
      </c>
      <c r="R16" s="222">
        <f t="shared" si="2"/>
        <v>3.2826318175886984</v>
      </c>
      <c r="S16" s="358">
        <f t="shared" si="3"/>
        <v>5.4919789286259506E-2</v>
      </c>
    </row>
    <row r="17" spans="1:19" ht="24" customHeight="1" x14ac:dyDescent="0.25">
      <c r="A17" s="13"/>
      <c r="B17" s="8" t="s">
        <v>38</v>
      </c>
      <c r="C17" s="8"/>
      <c r="D17" s="213"/>
      <c r="E17" s="24">
        <f>E9+E13</f>
        <v>29411.999999999993</v>
      </c>
      <c r="F17" s="160">
        <f t="shared" si="4"/>
        <v>29518.260000000002</v>
      </c>
      <c r="G17" s="363">
        <f>E17/E15</f>
        <v>0.12663266890361996</v>
      </c>
      <c r="H17" s="259">
        <f>F17/F15</f>
        <v>0.11912267275379593</v>
      </c>
      <c r="I17" s="358">
        <f t="shared" si="0"/>
        <v>3.6128110975115375E-3</v>
      </c>
      <c r="K17" s="24">
        <f t="shared" si="5"/>
        <v>3476.8770000000013</v>
      </c>
      <c r="L17" s="160">
        <f t="shared" si="5"/>
        <v>3757.2819999999997</v>
      </c>
      <c r="M17" s="359">
        <f>K17/K15</f>
        <v>5.6802180901888835E-2</v>
      </c>
      <c r="N17" s="259">
        <f>L17/L15</f>
        <v>5.4419701761572695E-2</v>
      </c>
      <c r="O17" s="358">
        <f t="shared" si="1"/>
        <v>8.064852452358777E-2</v>
      </c>
      <c r="Q17" s="221">
        <f t="shared" si="2"/>
        <v>1.1821287229702169</v>
      </c>
      <c r="R17" s="222">
        <f t="shared" si="2"/>
        <v>1.2728670321353628</v>
      </c>
      <c r="S17" s="358">
        <f t="shared" si="3"/>
        <v>7.675839982735283E-2</v>
      </c>
    </row>
    <row r="18" spans="1:19" ht="24" customHeight="1" thickBot="1" x14ac:dyDescent="0.3">
      <c r="A18" s="14"/>
      <c r="B18" s="214" t="s">
        <v>37</v>
      </c>
      <c r="C18" s="214"/>
      <c r="D18" s="215"/>
      <c r="E18" s="26">
        <f>E10+E14</f>
        <v>22751.79</v>
      </c>
      <c r="F18" s="162">
        <f>F10+F14</f>
        <v>26535.519999999993</v>
      </c>
      <c r="G18" s="311">
        <f>E18/E15</f>
        <v>9.7957292602838711E-2</v>
      </c>
      <c r="H18" s="265">
        <f>F18/F15</f>
        <v>0.10708565021487736</v>
      </c>
      <c r="I18" s="364">
        <f t="shared" si="0"/>
        <v>0.16630471712335565</v>
      </c>
      <c r="K18" s="26">
        <f t="shared" si="5"/>
        <v>1691.4829999999999</v>
      </c>
      <c r="L18" s="162">
        <f t="shared" si="5"/>
        <v>2343.1049999999996</v>
      </c>
      <c r="M18" s="311">
        <f>K18/K15</f>
        <v>2.763397248693859E-2</v>
      </c>
      <c r="N18" s="265">
        <f>L18/L15</f>
        <v>3.3937052181883011E-2</v>
      </c>
      <c r="O18" s="364">
        <f t="shared" si="1"/>
        <v>0.38523709667788542</v>
      </c>
      <c r="Q18" s="225">
        <f t="shared" si="2"/>
        <v>0.74345051532209105</v>
      </c>
      <c r="R18" s="226">
        <f t="shared" si="2"/>
        <v>0.88300700344293248</v>
      </c>
      <c r="S18" s="360">
        <f t="shared" si="3"/>
        <v>0.18771456236112802</v>
      </c>
    </row>
    <row r="19" spans="1:19" ht="6.75" customHeight="1" x14ac:dyDescent="0.25">
      <c r="Q19" s="227"/>
      <c r="R19" s="227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Dell</cp:lastModifiedBy>
  <cp:lastPrinted>2019-01-18T14:14:45Z</cp:lastPrinted>
  <dcterms:created xsi:type="dcterms:W3CDTF">2012-12-21T10:54:30Z</dcterms:created>
  <dcterms:modified xsi:type="dcterms:W3CDTF">2022-04-11T18:01:08Z</dcterms:modified>
</cp:coreProperties>
</file>